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Z:\licitacao1\LICITAÇÃO\2026\05 - SERVIÇO TERCEIRIZADO DE LIMPEZA GERAL\"/>
    </mc:Choice>
  </mc:AlternateContent>
  <xr:revisionPtr revIDLastSave="0" documentId="13_ncr:1_{F536B239-91B2-4936-8E78-C891B035DB90}" xr6:coauthVersionLast="47" xr6:coauthVersionMax="47" xr10:uidLastSave="{00000000-0000-0000-0000-000000000000}"/>
  <bookViews>
    <workbookView xWindow="-120" yWindow="-120" windowWidth="29040" windowHeight="15840" activeTab="2" xr2:uid="{00000000-000D-0000-FFFF-FFFF00000000}"/>
  </bookViews>
  <sheets>
    <sheet name="Servente" sheetId="4" r:id="rId1"/>
    <sheet name="Servente cumulação copeira" sheetId="7" r:id="rId2"/>
    <sheet name="Encarregado" sheetId="16" r:id="rId3"/>
    <sheet name="equipamentos de limpeza e outro" sheetId="35" r:id="rId4"/>
    <sheet name="Valor final da proposta" sheetId="38" r:id="rId5"/>
    <sheet name="Planilha1" sheetId="39" state="hidden" r:id="rId6"/>
  </sheets>
  <calcPr calcId="191029"/>
</workbook>
</file>

<file path=xl/calcChain.xml><?xml version="1.0" encoding="utf-8"?>
<calcChain xmlns="http://schemas.openxmlformats.org/spreadsheetml/2006/main">
  <c r="L70" i="7" l="1"/>
  <c r="G13" i="39" l="1"/>
  <c r="L70" i="16"/>
  <c r="L69" i="16"/>
  <c r="L68" i="16"/>
  <c r="L71" i="7"/>
  <c r="L64" i="16"/>
  <c r="L67" i="16"/>
  <c r="L66" i="16"/>
  <c r="L63" i="16"/>
  <c r="L65" i="16"/>
  <c r="L9" i="7"/>
  <c r="L8" i="4"/>
  <c r="L7" i="4"/>
  <c r="L9" i="4" l="1"/>
  <c r="L13" i="4" s="1"/>
  <c r="L8" i="16"/>
  <c r="L68" i="4"/>
  <c r="L67" i="4" l="1"/>
  <c r="L66" i="4"/>
  <c r="L65" i="4"/>
  <c r="L64" i="4"/>
  <c r="L63" i="4"/>
  <c r="L62" i="4"/>
  <c r="L61" i="4"/>
  <c r="L60" i="4" l="1"/>
  <c r="C86" i="7"/>
  <c r="C107" i="16"/>
  <c r="C108" i="16"/>
  <c r="C109" i="16"/>
  <c r="E12" i="35"/>
  <c r="G12" i="35" s="1"/>
  <c r="E11" i="35"/>
  <c r="G11" i="35" s="1"/>
  <c r="E10" i="35"/>
  <c r="G10" i="35" s="1"/>
  <c r="E9" i="35"/>
  <c r="G9" i="35" s="1"/>
  <c r="E8" i="35"/>
  <c r="G8" i="35" s="1"/>
  <c r="E7" i="35"/>
  <c r="G7" i="35" s="1"/>
  <c r="E6" i="35"/>
  <c r="G6" i="35" s="1"/>
  <c r="E5" i="35"/>
  <c r="G5" i="35" s="1"/>
  <c r="E4" i="35"/>
  <c r="G4" i="35" s="1"/>
  <c r="E3" i="35"/>
  <c r="G3" i="35" s="1"/>
  <c r="L62" i="16"/>
  <c r="L61" i="16"/>
  <c r="L69" i="7"/>
  <c r="L68" i="7"/>
  <c r="L67" i="7"/>
  <c r="L66" i="7"/>
  <c r="L65" i="7"/>
  <c r="L64" i="7"/>
  <c r="L63" i="7"/>
  <c r="L62" i="7"/>
  <c r="K50" i="7"/>
  <c r="L29" i="4"/>
  <c r="L60" i="16" l="1"/>
  <c r="L71" i="16" s="1"/>
  <c r="L61" i="7"/>
  <c r="L72" i="7" s="1"/>
  <c r="K49" i="16"/>
  <c r="K49" i="4"/>
  <c r="L69" i="4" l="1"/>
  <c r="L87" i="4" s="1"/>
  <c r="L109" i="16"/>
  <c r="L90" i="7"/>
  <c r="K47" i="4" l="1"/>
  <c r="K45" i="4"/>
  <c r="K46" i="4" s="1"/>
  <c r="K14" i="4"/>
  <c r="L34" i="4" l="1"/>
  <c r="L40" i="4" s="1"/>
  <c r="G13" i="35"/>
  <c r="G15" i="35" l="1"/>
  <c r="G14" i="35"/>
  <c r="C111" i="16"/>
  <c r="L101" i="16"/>
  <c r="C101" i="16"/>
  <c r="C99" i="16"/>
  <c r="C98" i="16"/>
  <c r="C97" i="16"/>
  <c r="L96" i="16"/>
  <c r="C96" i="16"/>
  <c r="C95" i="16"/>
  <c r="C91" i="16"/>
  <c r="C89" i="16"/>
  <c r="C88" i="16"/>
  <c r="C87" i="16"/>
  <c r="C86" i="16"/>
  <c r="C85" i="16"/>
  <c r="L98" i="16"/>
  <c r="K47" i="16"/>
  <c r="K45" i="16"/>
  <c r="L29" i="16"/>
  <c r="K26" i="16"/>
  <c r="K48" i="16" s="1"/>
  <c r="K14" i="16"/>
  <c r="K15" i="16" s="1"/>
  <c r="L7" i="16"/>
  <c r="L9" i="16" l="1"/>
  <c r="G16" i="35"/>
  <c r="G17" i="35" s="1"/>
  <c r="G18" i="35" s="1"/>
  <c r="E6" i="38" s="1"/>
  <c r="L34" i="16"/>
  <c r="L40" i="16" s="1"/>
  <c r="K46" i="16"/>
  <c r="L105" i="16" l="1"/>
  <c r="L46" i="16"/>
  <c r="L45" i="16"/>
  <c r="L49" i="16"/>
  <c r="L47" i="16"/>
  <c r="L48" i="16" s="1"/>
  <c r="L85" i="16"/>
  <c r="L14" i="16"/>
  <c r="L13" i="16"/>
  <c r="K50" i="16"/>
  <c r="L109" i="7"/>
  <c r="L103" i="7"/>
  <c r="C92" i="7"/>
  <c r="C90" i="7"/>
  <c r="C89" i="7"/>
  <c r="C88" i="7"/>
  <c r="C87" i="7"/>
  <c r="K48" i="7"/>
  <c r="K46" i="7"/>
  <c r="L30" i="7"/>
  <c r="K27" i="7"/>
  <c r="K49" i="7" s="1"/>
  <c r="K15" i="7"/>
  <c r="K16" i="7" s="1"/>
  <c r="L7" i="7"/>
  <c r="L10" i="7" s="1"/>
  <c r="L15" i="16" l="1"/>
  <c r="L18" i="16" s="1"/>
  <c r="L35" i="7"/>
  <c r="L41" i="7" s="1"/>
  <c r="L97" i="16"/>
  <c r="L50" i="16"/>
  <c r="L107" i="16" s="1"/>
  <c r="K47" i="7"/>
  <c r="K51" i="7" s="1"/>
  <c r="L38" i="16" l="1"/>
  <c r="L21" i="16"/>
  <c r="L19" i="16"/>
  <c r="L95" i="16" s="1"/>
  <c r="L24" i="16"/>
  <c r="L23" i="16"/>
  <c r="L20" i="16"/>
  <c r="L25" i="16"/>
  <c r="L22" i="16"/>
  <c r="L86" i="7"/>
  <c r="L48" i="7"/>
  <c r="L49" i="7" s="1"/>
  <c r="L47" i="7"/>
  <c r="L50" i="7"/>
  <c r="L46" i="7"/>
  <c r="L14" i="7"/>
  <c r="L15" i="7"/>
  <c r="L87" i="16"/>
  <c r="L26" i="16" l="1"/>
  <c r="L39" i="16" s="1"/>
  <c r="L41" i="16" s="1"/>
  <c r="L16" i="7"/>
  <c r="L39" i="7" s="1"/>
  <c r="L51" i="7"/>
  <c r="L88" i="7" s="1"/>
  <c r="L106" i="16" l="1"/>
  <c r="L55" i="16"/>
  <c r="L54" i="16"/>
  <c r="L86" i="16"/>
  <c r="L20" i="7"/>
  <c r="L23" i="7"/>
  <c r="L22" i="7"/>
  <c r="L24" i="7"/>
  <c r="L25" i="7"/>
  <c r="L21" i="7"/>
  <c r="L26" i="7"/>
  <c r="L19" i="7"/>
  <c r="L56" i="16" l="1"/>
  <c r="L27" i="7"/>
  <c r="L40" i="7" s="1"/>
  <c r="L42" i="7" s="1"/>
  <c r="L56" i="7" s="1"/>
  <c r="L87" i="7" l="1"/>
  <c r="L55" i="7"/>
  <c r="L57" i="7" s="1"/>
  <c r="L89" i="7" s="1"/>
  <c r="K26" i="4"/>
  <c r="K48" i="4" s="1"/>
  <c r="C89" i="4"/>
  <c r="C87" i="4"/>
  <c r="C86" i="4"/>
  <c r="C85" i="4"/>
  <c r="K15" i="4"/>
  <c r="C83" i="4"/>
  <c r="C84" i="4"/>
  <c r="L100" i="4"/>
  <c r="L106" i="4"/>
  <c r="L91" i="7" l="1"/>
  <c r="L76" i="7" s="1"/>
  <c r="L77" i="7" s="1"/>
  <c r="L79" i="7" s="1"/>
  <c r="L83" i="4"/>
  <c r="L47" i="4"/>
  <c r="L48" i="4" s="1"/>
  <c r="L46" i="4"/>
  <c r="L45" i="4"/>
  <c r="L49" i="4"/>
  <c r="K50" i="4"/>
  <c r="L14" i="4"/>
  <c r="L80" i="7" l="1"/>
  <c r="L81" i="7"/>
  <c r="L50" i="4"/>
  <c r="L85" i="4" s="1"/>
  <c r="L108" i="7"/>
  <c r="L111" i="7" s="1"/>
  <c r="L15" i="4"/>
  <c r="L82" i="7" l="1"/>
  <c r="L92" i="7" s="1"/>
  <c r="L93" i="7" s="1"/>
  <c r="D4" i="38" s="1"/>
  <c r="E4" i="38" s="1"/>
  <c r="L38" i="4"/>
  <c r="L23" i="4"/>
  <c r="L24" i="4"/>
  <c r="L22" i="4"/>
  <c r="L18" i="4"/>
  <c r="L21" i="4"/>
  <c r="L25" i="4"/>
  <c r="L19" i="4"/>
  <c r="L20" i="4"/>
  <c r="C115" i="7" l="1"/>
  <c r="L110" i="7"/>
  <c r="L26" i="4"/>
  <c r="L39" i="4" s="1"/>
  <c r="L41" i="4" s="1"/>
  <c r="L54" i="4" s="1"/>
  <c r="L84" i="4" l="1"/>
  <c r="L55" i="4"/>
  <c r="L56" i="4" l="1"/>
  <c r="L86" i="4" s="1"/>
  <c r="L88" i="4" s="1"/>
  <c r="L73" i="4" s="1"/>
  <c r="L74" i="4" l="1"/>
  <c r="L77" i="4" s="1"/>
  <c r="L78" i="4" l="1"/>
  <c r="L76" i="4"/>
  <c r="L105" i="4" s="1"/>
  <c r="L108" i="4" s="1"/>
  <c r="L100" i="16"/>
  <c r="L102" i="16" s="1"/>
  <c r="L108" i="16"/>
  <c r="L110" i="16" s="1"/>
  <c r="L79" i="4" l="1"/>
  <c r="L89" i="4" s="1"/>
  <c r="L90" i="4" s="1"/>
  <c r="L89" i="16"/>
  <c r="L88" i="16"/>
  <c r="L90" i="16" s="1"/>
  <c r="L92" i="16" s="1"/>
  <c r="C114" i="16" s="1"/>
  <c r="L107" i="4" l="1"/>
  <c r="D112" i="4"/>
  <c r="D3" i="38"/>
  <c r="E3" i="38" s="1"/>
  <c r="L75" i="16"/>
  <c r="L76" i="16" l="1"/>
  <c r="L80" i="16" s="1"/>
  <c r="L78" i="16" l="1"/>
  <c r="L79" i="16"/>
  <c r="L81" i="16" l="1"/>
  <c r="L111" i="16" s="1"/>
  <c r="L112" i="16" s="1"/>
  <c r="D5" i="38" s="1"/>
  <c r="E5" i="38" s="1"/>
  <c r="E7" i="38" s="1"/>
  <c r="E8" i="38" s="1"/>
  <c r="L99" i="16" l="1"/>
  <c r="L91" i="16"/>
</calcChain>
</file>

<file path=xl/sharedStrings.xml><?xml version="1.0" encoding="utf-8"?>
<sst xmlns="http://schemas.openxmlformats.org/spreadsheetml/2006/main" count="677" uniqueCount="197">
  <si>
    <t>-</t>
  </si>
  <si>
    <t>VALOR (R$)</t>
  </si>
  <si>
    <t>%</t>
  </si>
  <si>
    <t>Lucro</t>
  </si>
  <si>
    <t>A</t>
  </si>
  <si>
    <t>B</t>
  </si>
  <si>
    <t>C</t>
  </si>
  <si>
    <t>D</t>
  </si>
  <si>
    <t>E</t>
  </si>
  <si>
    <t>F</t>
  </si>
  <si>
    <t>G</t>
  </si>
  <si>
    <t>H</t>
  </si>
  <si>
    <t>COMPOSIÇÃO DA REMUNERAÇÃO</t>
  </si>
  <si>
    <t>INSUMOS DIVERSOS</t>
  </si>
  <si>
    <t>Nota(1):</t>
  </si>
  <si>
    <t>TOTAL</t>
  </si>
  <si>
    <t>CUSTOS INDIRETOS, TRIBUTOS E LUCRO</t>
  </si>
  <si>
    <t>Custos Indiretos</t>
  </si>
  <si>
    <t>Mão-de-Obra vinculada à execução contratual (valor por empregado)</t>
  </si>
  <si>
    <t>MÓDULO 1 - COMPOSIÇÃO DA REMUNERAÇÃO</t>
  </si>
  <si>
    <t>Quadro Resumo - VALOR MENSAL DOS SERVIÇOS</t>
  </si>
  <si>
    <t>Qde Postos (E)</t>
  </si>
  <si>
    <t>Tipo de Serviço (A)</t>
  </si>
  <si>
    <t>Valor Por Empregado(B)</t>
  </si>
  <si>
    <t>Valor Proposto por Posto (D) = (B x C)</t>
  </si>
  <si>
    <t>Qde de Empregados por posto ( C )</t>
  </si>
  <si>
    <t>Serviço 1 (indicar)</t>
  </si>
  <si>
    <t>Serviço 2 (indicar)</t>
  </si>
  <si>
    <t>Serviço 3 (indicar)</t>
  </si>
  <si>
    <t>Serviço ... (indicar)</t>
  </si>
  <si>
    <t>R$</t>
  </si>
  <si>
    <t>VALOR MENSAL DOS SERVIÇOS (I + II + III + ...)</t>
  </si>
  <si>
    <t>Anexo III-D</t>
  </si>
  <si>
    <t>Quadro Demonstrativo - VALOR GLOBAL DA PROPOSTA</t>
  </si>
  <si>
    <t>VALOR GLOBAL DA PROPOSTA</t>
  </si>
  <si>
    <t>Descrição</t>
  </si>
  <si>
    <t>Valor proposto por unidade de medida*</t>
  </si>
  <si>
    <t>Valor mensal do serviço</t>
  </si>
  <si>
    <t>Valor Global da Proposta (valor mensal do serviço X nº meses do contrato).</t>
  </si>
  <si>
    <t>Informar o valor da unidade de medida por tipo de serviço.</t>
  </si>
  <si>
    <t>Salário Base</t>
  </si>
  <si>
    <t>PIS</t>
  </si>
  <si>
    <t>COFINS</t>
  </si>
  <si>
    <t>ISS</t>
  </si>
  <si>
    <t>TRIBUTOS</t>
  </si>
  <si>
    <t>C.1</t>
  </si>
  <si>
    <t>C.2</t>
  </si>
  <si>
    <t>C.3</t>
  </si>
  <si>
    <t>Adicional Insalubridade</t>
  </si>
  <si>
    <t>MÓDULO 2 – ENCARGOS E BENEFÍCIOS ANUAIS, MENSAIS E DIÁRIOS</t>
  </si>
  <si>
    <t>SESC ou SESI</t>
  </si>
  <si>
    <t xml:space="preserve">Salário Educação </t>
  </si>
  <si>
    <t xml:space="preserve">SENAI - SENAC </t>
  </si>
  <si>
    <t xml:space="preserve">SEBRAE </t>
  </si>
  <si>
    <t xml:space="preserve">INCRA </t>
  </si>
  <si>
    <t xml:space="preserve">FGTS </t>
  </si>
  <si>
    <t>TOTAL SUBMÓDULO 2.2</t>
  </si>
  <si>
    <t>Submódulo 2.3 - Benefícios Mensais e Diários</t>
  </si>
  <si>
    <t>TOTAL SUBMÓDULO 2.3</t>
  </si>
  <si>
    <t>QUADRO-RESUMO DO MÓDULO 2 - ENCARGOS, BENEFÍCIOS ANUAIS, MENSAIS E DIÁRIOS</t>
  </si>
  <si>
    <t>2.1</t>
  </si>
  <si>
    <t>2.2</t>
  </si>
  <si>
    <t>2.3</t>
  </si>
  <si>
    <t>Módulo 2 - Encargos, Benefícios Anuais, Mensais e Diários</t>
  </si>
  <si>
    <t>Benefícios Mensais e Diários</t>
  </si>
  <si>
    <t>TOTAL DO MÓDULO 1</t>
  </si>
  <si>
    <t>TOTAL DO MÓDULO 2</t>
  </si>
  <si>
    <t>MÓDULO 3 – PROVISÃO PARA RESCISÃO</t>
  </si>
  <si>
    <t>PROVISÃO PARA RESCISÃO</t>
  </si>
  <si>
    <t xml:space="preserve">Aviso Prévio Trabalhado </t>
  </si>
  <si>
    <t>Incidência do FGTS sobre Aviso Prévio Indenizado</t>
  </si>
  <si>
    <t>Aviso Prévio Indenizado</t>
  </si>
  <si>
    <t>Incidência dos encargos do submódulo 2.2 sobre Aviso Prévio Trabalhado</t>
  </si>
  <si>
    <t>TOTAL DO MÓDULO 3</t>
  </si>
  <si>
    <t>MÓDULO 4 – CUSTO DE REPOSIÇÃO DO PROFISSIONAL AUSENTE</t>
  </si>
  <si>
    <t>TOTAL DO MÓDULO 4</t>
  </si>
  <si>
    <t>MÓDULO 5 – INSUMOS DIVERSOS</t>
  </si>
  <si>
    <t>TOTAL DO MÓDULO 5</t>
  </si>
  <si>
    <t>MÓDULO 6 – CUSTOS INDIRETOS, TRIBUTOS E LUCRO</t>
  </si>
  <si>
    <t>TOTAL DO MÓDULO 6</t>
  </si>
  <si>
    <t>QUADRO RESUMO DO CUSTO POR EMPREGADO</t>
  </si>
  <si>
    <t>Subtotal (A + B + C + D + E)</t>
  </si>
  <si>
    <t>FATOR K</t>
  </si>
  <si>
    <t>PREÇO TOTAL POR EMPREGADO</t>
  </si>
  <si>
    <t>Percentual do adicional (10%, 20% ou 40%)</t>
  </si>
  <si>
    <r>
      <t>13º salário</t>
    </r>
    <r>
      <rPr>
        <sz val="10"/>
        <color indexed="10"/>
        <rFont val="Arial"/>
        <family val="2"/>
      </rPr>
      <t xml:space="preserve"> </t>
    </r>
  </si>
  <si>
    <t>Contribuição previdenciária</t>
  </si>
  <si>
    <t xml:space="preserve">Vale-Transporte </t>
  </si>
  <si>
    <t>Dias</t>
  </si>
  <si>
    <t>Quantidade por dia</t>
  </si>
  <si>
    <t>Custo unitário</t>
  </si>
  <si>
    <t>Valor mensal</t>
  </si>
  <si>
    <t>% de desconto</t>
  </si>
  <si>
    <t>Adicional de Férias de 1/3</t>
  </si>
  <si>
    <t>Submódulo 2.1 - 13º Salário e Adicional de Férias</t>
  </si>
  <si>
    <t>13º Salário e Adicional de Férias</t>
  </si>
  <si>
    <t>Custo diário de reposição de profissional ausente por ausências legais, licença paternidade, acidente de trabalho, licença maternidade, etc.</t>
  </si>
  <si>
    <t>Provisão para reposição do posto durante as férias do titular</t>
  </si>
  <si>
    <t>Quantidade anual</t>
  </si>
  <si>
    <t>Valor unitário</t>
  </si>
  <si>
    <t xml:space="preserve">Servente </t>
  </si>
  <si>
    <t>Contribuição Social sobre a demissão sem justa causa</t>
  </si>
  <si>
    <t>Multa do FGTS sobre a demissão sem justa causa</t>
  </si>
  <si>
    <t>ITEM</t>
  </si>
  <si>
    <t>QUANTIDADE</t>
  </si>
  <si>
    <t>CUSTOS INDIRETOS</t>
  </si>
  <si>
    <t>LUCRO</t>
  </si>
  <si>
    <t>CUSTO MENSAL</t>
  </si>
  <si>
    <t>CUSTO UNITÁRIO R$</t>
  </si>
  <si>
    <t>CUSTO TOTAL R$</t>
  </si>
  <si>
    <t xml:space="preserve">CUSTO TOTAL MENSAL = TOTAL MENSAL DE EQUIPAMENTOS + CUSTOS INDIRETOS + LUCRO +TRIBUTOS = </t>
  </si>
  <si>
    <t xml:space="preserve">TOTAL DE EQUIPAMENTOS + CUSTOS INDIRETOS + LUCRO = </t>
  </si>
  <si>
    <t>FREQUÊNCIA DE FORNECIMENTO</t>
  </si>
  <si>
    <t>TOTAL  MENSAL DE EQUIPAMENTOS (EXCLUSIVAMENTE PARA FINS DE JULGAMENTO DA LICITAÇÃO) =</t>
  </si>
  <si>
    <t>Função</t>
  </si>
  <si>
    <t>N° de Funcionários</t>
  </si>
  <si>
    <t>Equipamentos para limpeza e outros serviços</t>
  </si>
  <si>
    <t>CUSTO MENSAL EXCLUSIVAMENTE PARA FINS DE JULGAMENTO DA LICITAÇÃO</t>
  </si>
  <si>
    <t>Servente - 40 horas</t>
  </si>
  <si>
    <t>Servente com cumulação de função de copeira - 40 horas</t>
  </si>
  <si>
    <t>Encarregado - 40 horas</t>
  </si>
  <si>
    <t>Salário Base - 40 horas</t>
  </si>
  <si>
    <t>Adicional de cumulação de função</t>
  </si>
  <si>
    <t>Submódulo 2.2 - Encargos previdenciários e FGTS</t>
  </si>
  <si>
    <t>Encargos previdenciários e FGTS</t>
  </si>
  <si>
    <t xml:space="preserve">RAT ajustado </t>
  </si>
  <si>
    <t>Total uniformes e EPI</t>
  </si>
  <si>
    <t xml:space="preserve">ISS </t>
  </si>
  <si>
    <t xml:space="preserve">Cargo </t>
  </si>
  <si>
    <t>Base de cálculo</t>
  </si>
  <si>
    <t>Auxílio-Refeição/Alimentação - CCT</t>
  </si>
  <si>
    <t>Assistência Médica - CCT</t>
  </si>
  <si>
    <t xml:space="preserve">Benefício Social Familiar - CCT </t>
  </si>
  <si>
    <t xml:space="preserve">Fundo de Formação Profissional - CCT </t>
  </si>
  <si>
    <t>Servente com cumulação de função de copeira</t>
  </si>
  <si>
    <t>Módulo 4 - Cobertura de Férias e Ausências Legais</t>
  </si>
  <si>
    <t xml:space="preserve">Auxílio-Refeição/Alimentação - CCT </t>
  </si>
  <si>
    <t>Fundo de Formação Profissional - CCT</t>
  </si>
  <si>
    <t>TOTAL SUBMÓDULO 2.1</t>
  </si>
  <si>
    <t>TRIBUTOS (PIS+COFINS+ISS)</t>
  </si>
  <si>
    <t>Custo unitário mensal</t>
  </si>
  <si>
    <t>Custo total mensal</t>
  </si>
  <si>
    <t>Quadro resumo da proposta</t>
  </si>
  <si>
    <t>PLANILHA DE COMPOSIÇÃO DE CUSTO E FORMAÇÃO DE PREÇO (Preencher os campos marcados em verde)</t>
  </si>
  <si>
    <t>Equipamentos de limpeza (Preencher os campos marcados em verde)</t>
  </si>
  <si>
    <t>Encarregado</t>
  </si>
  <si>
    <t>p</t>
  </si>
  <si>
    <t>MÓDULO 2 - ENCARGOS E BENEFÍCIOS ANUAIS, MENSAIS E DIÁRIOS</t>
  </si>
  <si>
    <t>Escada de alumínio com 8 (oito) degraus, dobrável, com sistema de travamento nas laterais e na plataforma superior. Fabricada em alumínio, com sapatas e degraus antiderrapantes, suportando até 120 Kg. Registro no Inmetro</t>
  </si>
  <si>
    <t>Escada de alumínio com 3 (três) degraus, dobrável, com sistema de travamento nas laterais e na plataforma superior. Fabricada em alumínio, com sapatas e degraus antiderrapantes, suportando até 120 Kg. Registro no Inmetro</t>
  </si>
  <si>
    <t>Mangueira flexível em PVC, comprimento de 50 metros. Deverá acompanhar esguicho de jato regulável, gatilho, regulador de vazão, adaptador de torneira e engate para conectar na lavadora de alta pressão; enrolador de mangueira com rodinhas para facilitar o transporte com capacidade de armazenamento de até 50 metros de mangueira, com engates rápidos e carretel</t>
  </si>
  <si>
    <t>Enceradeira industrial, tensão de 110V, com cabo em aço com pintura eletrostática, caixa de ligação em plástico termo-resistente, alavancas de acionamento em plástico ABS, com suporte para disco de fibra de 350mm e dispositivo de segurança através de alavanca de acionamento liga/desliga</t>
  </si>
  <si>
    <t>Rodo limpador de vidro 35 cm com uma base de flanela e uma base de borracha e cabo extensor de até 03 (três) metros em alumínio</t>
  </si>
  <si>
    <t>Suporte para fibra abrasiva minilock 35 cm, com cabo em alumínio medindo 1,5 metro</t>
  </si>
  <si>
    <t>Capa de chuva em PVC, forrada, com touca, na cor preta</t>
  </si>
  <si>
    <r>
      <t>Extensão elétrica com 50 metros, com fio flexível e com dupla camada de isolamento,</t>
    </r>
    <r>
      <rPr>
        <sz val="10"/>
        <color rgb="FF000000"/>
        <rFont val="Arial"/>
        <family val="2"/>
      </rPr>
      <t xml:space="preserve"> que permita ligar máquinas e equipamentos com plugues mais grossos (20 Amperes), </t>
    </r>
    <r>
      <rPr>
        <sz val="10"/>
        <rFont val="Arial"/>
        <family val="2"/>
      </rPr>
      <t>com carretel e adaptador da tomada caso necessário. Registro no Inmetro</t>
    </r>
  </si>
  <si>
    <t>Mangueira flexível em PVC, comprimento de 100 metros. Deverá acompanhar esguicho de jato regulável, gatilho, regulador de vazão, adaptador de torneira e engate para conectar na lavadora de alta pressão; enrolador de mangueira com rodinhas para facilitar o transporte com capacidade de armazenamento de até 100 metros de mangueira, com engates rápidos e carretel</t>
  </si>
  <si>
    <t>Calça em brim com elástico em toda a volta da cintura, sem zíperes ou botão, sem bolso</t>
  </si>
  <si>
    <t>Camisetas mangas curtas em algodão, gola redonda com ribana, com a logomarca da empresa estampada no lado esquerdo na altura do peito</t>
  </si>
  <si>
    <t>Jaqueta ou casaco apropriado para os dias frios, mangas longas, forrada, com dois bolsos laterais na altura da cintura, fechamento com zíper, com a logomarca da empresa bordada no lado esquerdo na altura do peito. Cor combinando com o restante do uniforme</t>
  </si>
  <si>
    <t>Crachá de identificação em material PVC, com logotipo da empresa, cantos arredondados, com cordão em material poliéster, com presilha de metal garra tipo jacaré para fixação do cordão no crachá</t>
  </si>
  <si>
    <t>Calçado de segurança tipo sapato/tênis, modelo unissex, confeccionado em E.V.A., cor preta, fechado no calcanhar e na parte superior (frente), com solado antiderrapante, impermeável e ergonômico. Apresentar Certificado de Aprovação (CA) válido</t>
  </si>
  <si>
    <t>Bota de borracha cano longo em PVC, cor preta, solado antiderrapante, sem cadarço, impermeável. Apresentar Certificado de Aprovação (CA) válido</t>
  </si>
  <si>
    <t>Luvas de limpeza em látex na cor amarela, com revestimento interno reforçado, flocada e com superfície externa antiderrapante. Comprimento de no mínimo 30 cm. Apresentar Certificado de Aprovação (CA) válido</t>
  </si>
  <si>
    <t>Luvas de limpeza em látex na cor azul, com revestimento interno reforçado, flocada e com superfície externa antiderrapante. Comprimento de no mínimo 30 cm. Apresentar Certificado de Aprovação (CA) válido</t>
  </si>
  <si>
    <t>Avental em tecido com bolso frontal, comprimento na altura dos joelhos, com a logomarca da empresa estampada centralizada na altura do peito</t>
  </si>
  <si>
    <t>Touca sanfonada descartável com elástico, confeccionada em tecido não tecido (TNT) com gramatura mínima de 30G/M2, ajustável para qualquer tamanho de cabeça, hipoalergênica e atóxica</t>
  </si>
  <si>
    <t>Lavadora de alta pressão com potência de 1800 W, tensão de 110V, com alça e rodas para facilitar o transporte, com pistola de engate rápido e mangueira de no mínimo 7 metros, lança bico regulável, com dispositivo que permita a parada total de água ao desligar o gatilho e com adaptador de tomada caso necessário</t>
  </si>
  <si>
    <t>Data base da categoria</t>
  </si>
  <si>
    <t>CUSTO PARA 12 MESES EXCLUSIVAMENTE PARA FINS DE JULGAMENTO DA LICITAÇÃO</t>
  </si>
  <si>
    <t>Óculos de segurança em policarbonato que pode ser usado sobreposto a óculos corretivos, para proteção contra respingos químicos. Apresentar Certificado de Aprovação (CA) válido</t>
  </si>
  <si>
    <t>Respirador semifacial com filtros para vapores ácidos e cloro.  Modelo com dois filtros, com bordas internas almofadadas, proporcionando uma perfeita vedação aos diferentes tipos de rosto de usuários, com tirantes elásticos móveis para regulagem. Apresentar Certificado de Aprovação (CA) válido</t>
  </si>
  <si>
    <t xml:space="preserve">Kit com 2 filtros compatíveis com o respirador para troca, quando necessário. </t>
  </si>
  <si>
    <t>https://www.mercadolivre.com.br/kit-n22-cabo-extensor-3m-rodo-limpa-vidro-25-cm--brinde/up/MLBU1725649168?pdp_filters=item_id%3AMLB2812384994&amp;from=gshop&amp;matt_tool=96500450&amp;matt_word=&amp;matt_source=google&amp;matt_campaign_id=22090193675&amp;matt_ad_group_id=174661945884&amp;matt_match_type=&amp;matt_network=g&amp;matt_device=c&amp;matt_creative=727914178267&amp;matt_keyword=&amp;matt_ad_position=&amp;matt_ad_type=pla&amp;matt_merchant_id=244378294&amp;matt_product_id=MLBU1725649168&amp;matt_product_partition_id=2454318074597&amp;matt_target_id=aud-2009166904988:pla-2454318074597&amp;cq_src=google_ads&amp;cq_cmp=22090193675&amp;cq_net=g&amp;cq_plt=gp&amp;cq_med=pla&amp;gad_source=1&amp;gad_campaignid=22090193675&amp;gbraid=0AAAAAD93qcBFVyUaAOvc10wBrbiqlSR6c&amp;gclid=CjwKCAjwrNrQBhBjEiwAoR4VO1p3Wo87H9_azqDOcKEVin3aXiDoBThzXDIMd8OTkTknQe8AIzuGrBoCeccQAvD_BwE</t>
  </si>
  <si>
    <t>https://loja.curitibacrachas.com.br/produto/kit-via-varejo/</t>
  </si>
  <si>
    <t xml:space="preserve">C </t>
  </si>
  <si>
    <t>Prêmio assiduidade</t>
  </si>
  <si>
    <t>https://unialphauniformes.com.br/produto/camiseta-basica-cinza-mescla-personalizada-com-sublimacao-kits-10-pcs/</t>
  </si>
  <si>
    <t>https://www.novaprevencao.com.br/produto/sapato-unissex-branco-bb65-ca-31898</t>
  </si>
  <si>
    <t>https://produto.mercadolivre.com.br/MLB-5345488216-jaqueta-forrada-nylon-lisa-para-uniformes-empresariais-_JM?matt_tool=92309335&amp;matt_word=&amp;matt_source=bing&amp;matt_campaign=MLB_ML_BING_AO_HOME%20%26%20INDUSTRY-ALL-ALL_X_PLA_ALLB_TXS_ALL&amp;matt_campaign_id=382858298&amp;matt_ad_group=HOME%20%26%20INDUSTRY&amp;matt_match_type=e&amp;matt_network=o&amp;matt_device=c&amp;matt_keyword=default&amp;msclkid=1778e308d8131edc97f5891e24596676&amp;utm_source=bing&amp;utm_medium=cpc&amp;utm_campaign=MLB_ML_BING_AO_HOME%20%26%20INDUSTRY-ALL-ALL_X_PLA_ALLB_TXS_ALL&amp;utm_term=4581252654962659&amp;utm_content=HOME%20%26%20INDUSTRY</t>
  </si>
  <si>
    <t>https://www.superepi.com.br/bota-pvc-cano-longo-calfor-ca-37773-p1071087</t>
  </si>
  <si>
    <t>https://superepi.com.br/luva-de-seguranca-confort-latex-danny-com-forro-para-limpeza-da-299-p1046229</t>
  </si>
  <si>
    <t>https://www.raremed.com.br/touca-sanfonada-descartavel-unidade-medix</t>
  </si>
  <si>
    <t>https://www.dpbarbosa.com.br/epi-s/oculos-e-protetores-faciais/oculos-de-sobrepor-protector-incolor-valeplast</t>
  </si>
  <si>
    <t>https://www.epipremium.com.br/protecao-respiratoria/respiradores/respirador-semi-facial-com-2-filtros-gmc-voga-c-a-10463-alltec</t>
  </si>
  <si>
    <t xml:space="preserve">https://www.comtexuniformes.com.br/comprar/avental-de-tecido-listrado-com-logomarca/azul-escurop/604?srsltid=AfmBOoqe5ZJ7gA58ZSTFz1Xri8VflhDl5GATy50idGgHDmraxhbsvvI6 </t>
  </si>
  <si>
    <t xml:space="preserve">https://www.epipremium.com.br/filtro-quimico-voga-p-respirador-destra </t>
  </si>
  <si>
    <t xml:space="preserve">https://produto.mercadolivre.com.br/MLB-5511816916-uniforme-profissional-calca-em-brim-reforcada-promoco-_JM?matt_tool=59082313&amp;matt_word=&amp;matt_source=bing&amp;matt_campaign=MLB_ML_BING_AO_APP%20%26%20SPORTS-ALL-ALL_X_PLA_ALLB_TXS_ALL&amp;matt_campaign_id=382858293&amp;matt_ad_group=APP%20%26%20SPORTS&amp;matt_match_type=e&amp;matt_network=o&amp;matt_device=c&amp;matt_keyword=default&amp;msclkid=1e0400dc4a4f1896a6606acab04d0978&amp;utm_source=bing&amp;utm_medium=cpc&amp;utm_campaign=MLB_ML_BING_AO_APP%20%26%20SPORTS-ALL-ALL_X_PLA_ALLB_TXS_ALL&amp;utm_term=4581252654962579&amp;utm_content=APP%20%26%20SPORTS </t>
  </si>
  <si>
    <t>https://www.lojamor.com.br/escada-aluminio-8-degraus-5106/p</t>
  </si>
  <si>
    <t>https://www.lojamor.com.br/escada-aluminio-3-degraus-5101/p</t>
  </si>
  <si>
    <t>https://www.agriurbano.com.br/casa-e-jardim/utensilios-de-jardim/kit-mangueira-12-flex-50-metros-enrolador-ate-55m-tramontina</t>
  </si>
  <si>
    <t>https://www.leroymerlin.com.br/lavadora-de-alta-pressao-vlp1800-e1-110v-2390-libras-1800w-vulcan-trent_1570480003?msockid=3c623df1ae7a699427c82adcafe26800</t>
  </si>
  <si>
    <t>https://palaciodasferramentas.com.br/enceradeira-industrial-cl-350-plus-cleaner</t>
  </si>
  <si>
    <t>https://www.clickreparos.com.br/fios-e-cabos/extensao-eletrica-50-metros-10a-cabo-pp-2x1-0-reforcada</t>
  </si>
  <si>
    <t>https://lojabrumax.com.br/suporte-lt-limpa-tudo-com-cabo-de-aluminio-de-1-5m</t>
  </si>
  <si>
    <t>https://superepi.com.br/capa-de-chuva-preta-de-pvc-com-forro-longa-ca-28191-p1047528</t>
  </si>
  <si>
    <t>https://www.mercadolivre.com.br/mangueira-de-casa-agroflex-100metro-c-enrolador-tramontina/up/MLBU1163040467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</si>
</sst>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R$&quot;\ * #,##0.00_-;\-&quot;R$&quot;\ * #,##0.00_-;_-&quot;R$&quot;\ * &quot;-&quot;??_-;_-@_-"/>
    <numFmt numFmtId="43" formatCode="_-* #,##0.00_-;\-* #,##0.00_-;_-* &quot;-&quot;??_-;_-@_-"/>
    <numFmt numFmtId="164" formatCode="_-&quot;R$&quot;* #,##0.00_-;\-&quot;R$&quot;* #,##0.00_-;_-&quot;R$&quot;* &quot;-&quot;??_-;_-@_-"/>
    <numFmt numFmtId="165" formatCode="_(&quot;R$ &quot;* #,##0.00_);_(&quot;R$ &quot;* \(#,##0.00\);_(&quot;R$ &quot;* &quot;-&quot;??_);_(@_)"/>
    <numFmt numFmtId="166" formatCode="0.0%"/>
    <numFmt numFmtId="167" formatCode="0.0000%"/>
    <numFmt numFmtId="168" formatCode="&quot;R$&quot;\ #,##0.00"/>
  </numFmts>
  <fonts count="13"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sz val="10"/>
      <color indexed="10"/>
      <name val="Arial"/>
      <family val="2"/>
    </font>
    <font>
      <sz val="10"/>
      <color rgb="FFFF0000"/>
      <name val="Arial"/>
      <family val="2"/>
    </font>
    <font>
      <b/>
      <sz val="12"/>
      <name val="Arial"/>
      <family val="2"/>
    </font>
    <font>
      <sz val="10"/>
      <color rgb="FF000000"/>
      <name val="Arial"/>
      <family val="2"/>
    </font>
    <font>
      <sz val="14"/>
      <name val="Arial"/>
      <family val="2"/>
    </font>
    <font>
      <u/>
      <sz val="10"/>
      <color theme="10"/>
      <name val="Arial"/>
      <family val="2"/>
    </font>
  </fonts>
  <fills count="13">
    <fill>
      <patternFill patternType="none"/>
    </fill>
    <fill>
      <patternFill patternType="gray125"/>
    </fill>
    <fill>
      <patternFill patternType="solid">
        <fgColor theme="0"/>
        <bgColor indexed="31"/>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FFFF00"/>
        <bgColor indexed="64"/>
      </patternFill>
    </fill>
    <fill>
      <patternFill patternType="solid">
        <fgColor rgb="FFFFFF00"/>
        <bgColor indexed="31"/>
      </patternFill>
    </fill>
    <fill>
      <patternFill patternType="solid">
        <fgColor theme="0" tint="-0.34998626667073579"/>
        <bgColor indexed="64"/>
      </patternFill>
    </fill>
    <fill>
      <patternFill patternType="solid">
        <fgColor theme="8" tint="0.39997558519241921"/>
        <bgColor indexed="64"/>
      </patternFill>
    </fill>
    <fill>
      <patternFill patternType="solid">
        <fgColor theme="3" tint="0.7999816888943144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style="medium">
        <color indexed="64"/>
      </left>
      <right/>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1">
    <xf numFmtId="0" fontId="0" fillId="0" borderId="0"/>
    <xf numFmtId="165" fontId="4" fillId="0" borderId="0" applyFill="0" applyBorder="0" applyAlignment="0" applyProtection="0"/>
    <xf numFmtId="9" fontId="4" fillId="0" borderId="0" applyFill="0" applyBorder="0" applyAlignment="0" applyProtection="0"/>
    <xf numFmtId="0" fontId="3" fillId="0" borderId="0"/>
    <xf numFmtId="43" fontId="4" fillId="0" borderId="0" applyFont="0" applyFill="0" applyBorder="0" applyAlignment="0" applyProtection="0"/>
    <xf numFmtId="0" fontId="2" fillId="0" borderId="0"/>
    <xf numFmtId="44" fontId="2" fillId="0" borderId="0" applyFont="0" applyFill="0" applyBorder="0" applyAlignment="0" applyProtection="0"/>
    <xf numFmtId="0" fontId="1" fillId="0" borderId="0"/>
    <xf numFmtId="164" fontId="1" fillId="0" borderId="0" applyFont="0" applyFill="0" applyBorder="0" applyAlignment="0" applyProtection="0"/>
    <xf numFmtId="43" fontId="1" fillId="0" borderId="0" applyFont="0" applyFill="0" applyBorder="0" applyAlignment="0" applyProtection="0"/>
    <xf numFmtId="0" fontId="12" fillId="0" borderId="0" applyNumberFormat="0" applyFill="0" applyBorder="0" applyAlignment="0" applyProtection="0"/>
  </cellStyleXfs>
  <cellXfs count="242">
    <xf numFmtId="0" fontId="0" fillId="0" borderId="0" xfId="0"/>
    <xf numFmtId="0" fontId="0" fillId="0" borderId="1" xfId="0" applyBorder="1"/>
    <xf numFmtId="2" fontId="0" fillId="6" borderId="1" xfId="0" applyNumberFormat="1" applyFill="1" applyBorder="1" applyProtection="1">
      <protection locked="0"/>
    </xf>
    <xf numFmtId="0" fontId="0" fillId="0" borderId="0" xfId="0" applyAlignment="1">
      <alignment wrapText="1"/>
    </xf>
    <xf numFmtId="0" fontId="0" fillId="0" borderId="0" xfId="0" applyAlignment="1">
      <alignment horizontal="center" wrapText="1"/>
    </xf>
    <xf numFmtId="0" fontId="0" fillId="0" borderId="1" xfId="0" applyBorder="1" applyAlignment="1">
      <alignment horizontal="center" wrapText="1"/>
    </xf>
    <xf numFmtId="0" fontId="0" fillId="0" borderId="1" xfId="0" applyBorder="1" applyAlignment="1">
      <alignment wrapText="1"/>
    </xf>
    <xf numFmtId="43" fontId="0" fillId="0" borderId="1" xfId="4" applyFont="1" applyBorder="1" applyAlignment="1">
      <alignment horizontal="right" wrapText="1"/>
    </xf>
    <xf numFmtId="43" fontId="0" fillId="0" borderId="0" xfId="0" applyNumberFormat="1" applyAlignment="1">
      <alignment wrapText="1"/>
    </xf>
    <xf numFmtId="0" fontId="0" fillId="0" borderId="1" xfId="0" applyBorder="1" applyAlignment="1">
      <alignment horizontal="center" vertical="center"/>
    </xf>
    <xf numFmtId="0" fontId="0" fillId="0" borderId="1" xfId="0" applyBorder="1" applyAlignment="1">
      <alignment horizontal="center" vertical="center" wrapText="1"/>
    </xf>
    <xf numFmtId="43" fontId="9" fillId="8" borderId="11" xfId="4" applyFont="1" applyFill="1" applyBorder="1" applyAlignment="1">
      <alignment horizontal="right" vertical="center" wrapText="1"/>
    </xf>
    <xf numFmtId="0" fontId="5" fillId="0" borderId="10" xfId="0" applyFont="1" applyBorder="1" applyAlignment="1">
      <alignment horizontal="center" vertical="center" wrapText="1"/>
    </xf>
    <xf numFmtId="0" fontId="0" fillId="0" borderId="1" xfId="0" applyBorder="1" applyAlignment="1">
      <alignment vertical="center" wrapText="1"/>
    </xf>
    <xf numFmtId="168" fontId="0" fillId="7" borderId="1" xfId="0" applyNumberFormat="1" applyFill="1" applyBorder="1" applyAlignment="1">
      <alignment horizontal="center" vertical="center" wrapText="1"/>
    </xf>
    <xf numFmtId="43" fontId="0" fillId="0" borderId="39" xfId="4" applyFont="1" applyBorder="1" applyAlignment="1">
      <alignment horizontal="right" wrapText="1"/>
    </xf>
    <xf numFmtId="0" fontId="0" fillId="0" borderId="45" xfId="0" applyBorder="1" applyAlignment="1">
      <alignment horizontal="center" wrapText="1"/>
    </xf>
    <xf numFmtId="165" fontId="4" fillId="7" borderId="1" xfId="1" applyFill="1" applyBorder="1" applyAlignment="1">
      <alignment vertical="center"/>
    </xf>
    <xf numFmtId="165" fontId="4" fillId="7" borderId="1" xfId="1" applyFill="1" applyBorder="1"/>
    <xf numFmtId="165" fontId="4" fillId="0" borderId="0" xfId="1"/>
    <xf numFmtId="165" fontId="8" fillId="12" borderId="1" xfId="1" applyFont="1" applyFill="1" applyBorder="1" applyAlignment="1">
      <alignment vertical="center"/>
    </xf>
    <xf numFmtId="165" fontId="8" fillId="12" borderId="1" xfId="1" applyFont="1" applyFill="1" applyBorder="1"/>
    <xf numFmtId="165" fontId="8" fillId="0" borderId="0" xfId="1" applyFont="1"/>
    <xf numFmtId="0" fontId="0" fillId="0" borderId="0" xfId="0" applyAlignment="1">
      <alignment vertical="center"/>
    </xf>
    <xf numFmtId="10" fontId="0" fillId="6" borderId="1" xfId="2" applyNumberFormat="1" applyFont="1" applyFill="1" applyBorder="1" applyAlignment="1" applyProtection="1">
      <alignment horizontal="center"/>
      <protection locked="0"/>
    </xf>
    <xf numFmtId="10" fontId="0" fillId="6" borderId="1" xfId="0" applyNumberFormat="1" applyFill="1" applyBorder="1" applyAlignment="1" applyProtection="1">
      <alignment horizontal="center"/>
      <protection locked="0"/>
    </xf>
    <xf numFmtId="2" fontId="0" fillId="6" borderId="1" xfId="0" applyNumberFormat="1" applyFill="1" applyBorder="1" applyAlignment="1" applyProtection="1">
      <alignment horizontal="center"/>
      <protection locked="0"/>
    </xf>
    <xf numFmtId="2" fontId="0" fillId="6" borderId="1" xfId="0" applyNumberFormat="1" applyFill="1" applyBorder="1" applyAlignment="1" applyProtection="1">
      <alignment horizontal="right"/>
      <protection locked="0"/>
    </xf>
    <xf numFmtId="10" fontId="0" fillId="6" borderId="1" xfId="0" applyNumberFormat="1" applyFill="1" applyBorder="1" applyProtection="1">
      <protection locked="0"/>
    </xf>
    <xf numFmtId="0" fontId="5" fillId="0" borderId="1" xfId="0" applyFont="1" applyBorder="1" applyAlignment="1">
      <alignment horizontal="center"/>
    </xf>
    <xf numFmtId="10" fontId="0" fillId="0" borderId="1" xfId="2" applyNumberFormat="1" applyFont="1" applyBorder="1" applyAlignment="1" applyProtection="1">
      <alignment horizontal="center"/>
    </xf>
    <xf numFmtId="2" fontId="0" fillId="0" borderId="1" xfId="0" applyNumberFormat="1" applyBorder="1" applyAlignment="1">
      <alignment horizontal="center"/>
    </xf>
    <xf numFmtId="10" fontId="0" fillId="3" borderId="1" xfId="2" applyNumberFormat="1" applyFont="1" applyFill="1" applyBorder="1" applyAlignment="1" applyProtection="1"/>
    <xf numFmtId="2" fontId="0" fillId="0" borderId="1" xfId="0" applyNumberFormat="1" applyBorder="1"/>
    <xf numFmtId="166" fontId="0" fillId="3" borderId="1" xfId="2" applyNumberFormat="1" applyFont="1" applyFill="1" applyBorder="1" applyAlignment="1" applyProtection="1"/>
    <xf numFmtId="10" fontId="0" fillId="0" borderId="1" xfId="2" applyNumberFormat="1" applyFont="1" applyBorder="1" applyAlignment="1" applyProtection="1"/>
    <xf numFmtId="2" fontId="5" fillId="11" borderId="1" xfId="0" applyNumberFormat="1" applyFont="1" applyFill="1" applyBorder="1"/>
    <xf numFmtId="0" fontId="0" fillId="0" borderId="0" xfId="0" applyAlignment="1">
      <alignment horizontal="center"/>
    </xf>
    <xf numFmtId="0" fontId="0" fillId="0" borderId="12" xfId="0" applyBorder="1"/>
    <xf numFmtId="0" fontId="5" fillId="0" borderId="27" xfId="0" applyFont="1" applyBorder="1" applyAlignment="1">
      <alignment horizontal="center"/>
    </xf>
    <xf numFmtId="0" fontId="0" fillId="0" borderId="1" xfId="0" applyBorder="1" applyAlignment="1">
      <alignment horizontal="center"/>
    </xf>
    <xf numFmtId="2" fontId="5" fillId="0" borderId="1" xfId="0" applyNumberFormat="1" applyFont="1" applyBorder="1"/>
    <xf numFmtId="2" fontId="0" fillId="0" borderId="0" xfId="0" applyNumberFormat="1"/>
    <xf numFmtId="0" fontId="5" fillId="0" borderId="0" xfId="0" applyFont="1" applyAlignment="1">
      <alignment horizontal="center"/>
    </xf>
    <xf numFmtId="0" fontId="5" fillId="0" borderId="23" xfId="0" applyFont="1" applyBorder="1" applyAlignment="1">
      <alignment horizontal="center" wrapText="1"/>
    </xf>
    <xf numFmtId="0" fontId="5" fillId="0" borderId="11" xfId="0" applyFont="1" applyBorder="1" applyAlignment="1">
      <alignment horizontal="center" wrapText="1"/>
    </xf>
    <xf numFmtId="0" fontId="5" fillId="0" borderId="11" xfId="0" applyFont="1" applyBorder="1" applyAlignment="1">
      <alignment horizontal="center"/>
    </xf>
    <xf numFmtId="0" fontId="0" fillId="0" borderId="9" xfId="0" applyBorder="1" applyAlignment="1">
      <alignment horizontal="center"/>
    </xf>
    <xf numFmtId="0" fontId="0" fillId="0" borderId="26" xfId="0" applyBorder="1" applyAlignment="1">
      <alignment horizontal="center"/>
    </xf>
    <xf numFmtId="0" fontId="0" fillId="0" borderId="15" xfId="0" applyBorder="1"/>
    <xf numFmtId="0" fontId="0" fillId="0" borderId="20" xfId="0" applyBorder="1"/>
    <xf numFmtId="2" fontId="0" fillId="0" borderId="17" xfId="0" applyNumberFormat="1" applyBorder="1"/>
    <xf numFmtId="0" fontId="0" fillId="0" borderId="5" xfId="0" applyBorder="1" applyAlignment="1">
      <alignment horizontal="center"/>
    </xf>
    <xf numFmtId="0" fontId="0" fillId="0" borderId="12" xfId="0" applyBorder="1" applyAlignment="1">
      <alignment horizontal="center"/>
    </xf>
    <xf numFmtId="0" fontId="0" fillId="0" borderId="21" xfId="0" applyBorder="1"/>
    <xf numFmtId="2" fontId="0" fillId="0" borderId="18" xfId="0" applyNumberFormat="1" applyBorder="1"/>
    <xf numFmtId="0" fontId="5" fillId="0" borderId="12" xfId="0" applyFont="1" applyBorder="1"/>
    <xf numFmtId="0" fontId="5" fillId="0" borderId="21" xfId="0" applyFont="1" applyBorder="1"/>
    <xf numFmtId="0" fontId="0" fillId="0" borderId="16" xfId="0" applyBorder="1" applyAlignment="1">
      <alignment horizontal="center"/>
    </xf>
    <xf numFmtId="0" fontId="0" fillId="0" borderId="16" xfId="0" applyBorder="1"/>
    <xf numFmtId="0" fontId="0" fillId="0" borderId="22" xfId="0" applyBorder="1"/>
    <xf numFmtId="2" fontId="0" fillId="0" borderId="19" xfId="0" applyNumberFormat="1" applyBorder="1"/>
    <xf numFmtId="2" fontId="5" fillId="0" borderId="13" xfId="0" applyNumberFormat="1" applyFont="1" applyBorder="1"/>
    <xf numFmtId="0" fontId="0" fillId="0" borderId="24" xfId="0" applyBorder="1" applyAlignment="1">
      <alignment horizontal="center"/>
    </xf>
    <xf numFmtId="2" fontId="0" fillId="0" borderId="8" xfId="0" applyNumberFormat="1" applyBorder="1"/>
    <xf numFmtId="2" fontId="0" fillId="0" borderId="4" xfId="0" applyNumberFormat="1" applyBorder="1"/>
    <xf numFmtId="0" fontId="5" fillId="0" borderId="0" xfId="0" applyFont="1"/>
    <xf numFmtId="165" fontId="5" fillId="0" borderId="0" xfId="1" applyFont="1" applyProtection="1"/>
    <xf numFmtId="43" fontId="0" fillId="0" borderId="0" xfId="0" applyNumberFormat="1"/>
    <xf numFmtId="10" fontId="5" fillId="0" borderId="1" xfId="0" applyNumberFormat="1" applyFont="1" applyBorder="1" applyAlignment="1">
      <alignment horizontal="center"/>
    </xf>
    <xf numFmtId="2" fontId="0" fillId="0" borderId="1" xfId="0" applyNumberFormat="1" applyBorder="1" applyAlignment="1">
      <alignment horizontal="center" vertical="center"/>
    </xf>
    <xf numFmtId="0" fontId="0" fillId="0" borderId="27" xfId="0" applyBorder="1" applyAlignment="1">
      <alignment vertical="center"/>
    </xf>
    <xf numFmtId="0" fontId="0" fillId="0" borderId="1" xfId="0" applyBorder="1" applyAlignment="1">
      <alignment vertical="center"/>
    </xf>
    <xf numFmtId="10" fontId="0" fillId="0" borderId="1" xfId="0" applyNumberFormat="1" applyBorder="1" applyAlignment="1">
      <alignment horizontal="center"/>
    </xf>
    <xf numFmtId="0" fontId="8" fillId="0" borderId="0" xfId="0" applyFont="1"/>
    <xf numFmtId="167" fontId="0" fillId="0" borderId="1" xfId="0" applyNumberFormat="1" applyBorder="1" applyAlignment="1">
      <alignment horizontal="center"/>
    </xf>
    <xf numFmtId="10" fontId="0" fillId="3" borderId="1" xfId="0" applyNumberFormat="1" applyFill="1" applyBorder="1" applyAlignment="1">
      <alignment horizontal="center"/>
    </xf>
    <xf numFmtId="0" fontId="0" fillId="3" borderId="27" xfId="0" applyFill="1" applyBorder="1" applyAlignment="1">
      <alignment horizontal="left"/>
    </xf>
    <xf numFmtId="2" fontId="5" fillId="0" borderId="1" xfId="0" applyNumberFormat="1" applyFont="1" applyBorder="1" applyAlignment="1">
      <alignment horizontal="center"/>
    </xf>
    <xf numFmtId="0" fontId="0" fillId="3" borderId="1" xfId="0" applyFill="1" applyBorder="1"/>
    <xf numFmtId="0" fontId="0" fillId="3" borderId="27" xfId="0" applyFill="1" applyBorder="1"/>
    <xf numFmtId="2" fontId="0" fillId="3" borderId="1" xfId="0" applyNumberFormat="1" applyFill="1" applyBorder="1"/>
    <xf numFmtId="2" fontId="0" fillId="0" borderId="1" xfId="0" applyNumberFormat="1" applyBorder="1" applyAlignment="1">
      <alignment horizontal="right"/>
    </xf>
    <xf numFmtId="0" fontId="0" fillId="3" borderId="1" xfId="0" applyFill="1" applyBorder="1" applyAlignment="1">
      <alignment horizontal="center"/>
    </xf>
    <xf numFmtId="10" fontId="0" fillId="3" borderId="1" xfId="2" applyNumberFormat="1" applyFont="1" applyFill="1" applyBorder="1" applyAlignment="1" applyProtection="1">
      <alignment horizontal="center"/>
    </xf>
    <xf numFmtId="2" fontId="5" fillId="0" borderId="0" xfId="0" applyNumberFormat="1" applyFont="1"/>
    <xf numFmtId="0" fontId="5" fillId="5" borderId="1" xfId="0" applyFont="1" applyFill="1" applyBorder="1" applyAlignment="1">
      <alignment horizontal="center"/>
    </xf>
    <xf numFmtId="10" fontId="5" fillId="3" borderId="1" xfId="0" applyNumberFormat="1" applyFont="1" applyFill="1" applyBorder="1" applyAlignment="1">
      <alignment horizontal="center"/>
    </xf>
    <xf numFmtId="2" fontId="5" fillId="3" borderId="1" xfId="0" applyNumberFormat="1" applyFont="1" applyFill="1" applyBorder="1"/>
    <xf numFmtId="0" fontId="0" fillId="0" borderId="27" xfId="0" applyBorder="1"/>
    <xf numFmtId="0" fontId="8" fillId="0" borderId="0" xfId="0" applyFont="1" applyAlignment="1">
      <alignment horizontal="center"/>
    </xf>
    <xf numFmtId="10" fontId="0" fillId="0" borderId="1" xfId="2" applyNumberFormat="1" applyFont="1" applyFill="1" applyBorder="1" applyAlignment="1" applyProtection="1">
      <alignment horizontal="center"/>
    </xf>
    <xf numFmtId="2" fontId="0" fillId="6" borderId="1" xfId="0" applyNumberFormat="1" applyFill="1" applyBorder="1" applyAlignment="1" applyProtection="1">
      <alignment horizontal="center" vertical="center"/>
      <protection locked="0"/>
    </xf>
    <xf numFmtId="43" fontId="0" fillId="3" borderId="1" xfId="4" applyFont="1" applyFill="1" applyBorder="1" applyAlignment="1" applyProtection="1"/>
    <xf numFmtId="168" fontId="0" fillId="7" borderId="1" xfId="0" applyNumberFormat="1" applyFill="1" applyBorder="1" applyAlignment="1" applyProtection="1">
      <alignment horizontal="center" vertical="center" wrapText="1"/>
      <protection locked="0"/>
    </xf>
    <xf numFmtId="10" fontId="0" fillId="7" borderId="0" xfId="0" applyNumberFormat="1" applyFill="1" applyAlignment="1" applyProtection="1">
      <alignment wrapText="1"/>
      <protection locked="0"/>
    </xf>
    <xf numFmtId="43" fontId="5" fillId="8" borderId="11" xfId="4" applyFont="1" applyFill="1" applyBorder="1" applyAlignment="1" applyProtection="1">
      <alignment horizontal="right" vertical="center" wrapText="1"/>
    </xf>
    <xf numFmtId="2" fontId="0" fillId="0" borderId="0" xfId="0" applyNumberFormat="1" applyAlignment="1">
      <alignment vertical="center"/>
    </xf>
    <xf numFmtId="43" fontId="0" fillId="0" borderId="0" xfId="4" applyFont="1" applyAlignment="1" applyProtection="1">
      <alignment horizontal="right" vertical="center" wrapText="1"/>
    </xf>
    <xf numFmtId="168" fontId="0" fillId="0" borderId="1" xfId="0" applyNumberFormat="1" applyBorder="1" applyAlignment="1">
      <alignment horizontal="center" vertical="center" wrapText="1"/>
    </xf>
    <xf numFmtId="168" fontId="0" fillId="0" borderId="1" xfId="0" applyNumberFormat="1" applyBorder="1" applyAlignment="1">
      <alignment horizontal="center" vertical="center"/>
    </xf>
    <xf numFmtId="0" fontId="0" fillId="0" borderId="10" xfId="0" applyBorder="1" applyAlignment="1">
      <alignment wrapText="1"/>
    </xf>
    <xf numFmtId="0" fontId="0" fillId="0" borderId="10" xfId="0" applyBorder="1" applyAlignment="1">
      <alignment horizontal="center" wrapText="1"/>
    </xf>
    <xf numFmtId="2" fontId="0" fillId="7" borderId="10" xfId="0" applyNumberFormat="1" applyFill="1" applyBorder="1" applyAlignment="1">
      <alignment horizontal="center" wrapText="1"/>
    </xf>
    <xf numFmtId="0" fontId="0" fillId="3" borderId="1" xfId="0" applyFill="1" applyBorder="1" applyAlignment="1">
      <alignment horizontal="left"/>
    </xf>
    <xf numFmtId="0" fontId="5" fillId="9" borderId="1" xfId="0" applyFont="1" applyFill="1" applyBorder="1" applyAlignment="1">
      <alignment horizontal="center" vertical="center"/>
    </xf>
    <xf numFmtId="0" fontId="5" fillId="0" borderId="1" xfId="0" applyFont="1" applyBorder="1" applyAlignment="1">
      <alignment horizontal="center"/>
    </xf>
    <xf numFmtId="0" fontId="5" fillId="2" borderId="30" xfId="0" applyFont="1" applyFill="1" applyBorder="1" applyAlignment="1">
      <alignment horizontal="center"/>
    </xf>
    <xf numFmtId="0" fontId="5" fillId="2" borderId="12" xfId="0" applyFont="1" applyFill="1" applyBorder="1" applyAlignment="1">
      <alignment horizontal="center"/>
    </xf>
    <xf numFmtId="0" fontId="5" fillId="0" borderId="27" xfId="0" applyFont="1" applyBorder="1" applyAlignment="1">
      <alignment horizontal="center"/>
    </xf>
    <xf numFmtId="0" fontId="5" fillId="0" borderId="12" xfId="0" applyFont="1" applyBorder="1" applyAlignment="1">
      <alignment horizontal="center"/>
    </xf>
    <xf numFmtId="0" fontId="5" fillId="2" borderId="38" xfId="0" applyFont="1" applyFill="1" applyBorder="1" applyAlignment="1">
      <alignment horizontal="center"/>
    </xf>
    <xf numFmtId="0" fontId="5" fillId="2" borderId="36" xfId="0" applyFont="1" applyFill="1" applyBorder="1" applyAlignment="1">
      <alignment horizontal="center"/>
    </xf>
    <xf numFmtId="0" fontId="11" fillId="3" borderId="42" xfId="0" applyFont="1" applyFill="1" applyBorder="1" applyAlignment="1">
      <alignment horizontal="left"/>
    </xf>
    <xf numFmtId="0" fontId="11" fillId="3" borderId="43" xfId="0" applyFont="1" applyFill="1" applyBorder="1" applyAlignment="1">
      <alignment horizontal="left"/>
    </xf>
    <xf numFmtId="0" fontId="11" fillId="3" borderId="26" xfId="0" applyFont="1" applyFill="1" applyBorder="1" applyAlignment="1">
      <alignment horizontal="left"/>
    </xf>
    <xf numFmtId="0" fontId="11" fillId="3" borderId="27" xfId="0" applyFont="1" applyFill="1" applyBorder="1" applyAlignment="1">
      <alignment horizontal="left"/>
    </xf>
    <xf numFmtId="0" fontId="11" fillId="3" borderId="28" xfId="0" applyFont="1" applyFill="1" applyBorder="1" applyAlignment="1">
      <alignment horizontal="left"/>
    </xf>
    <xf numFmtId="14" fontId="11" fillId="3" borderId="27" xfId="0" applyNumberFormat="1" applyFont="1" applyFill="1" applyBorder="1" applyAlignment="1">
      <alignment horizontal="left"/>
    </xf>
    <xf numFmtId="0" fontId="11" fillId="3" borderId="12" xfId="0" applyFont="1" applyFill="1" applyBorder="1" applyAlignment="1">
      <alignment horizontal="left"/>
    </xf>
    <xf numFmtId="0" fontId="5" fillId="5" borderId="1" xfId="0" applyFont="1" applyFill="1" applyBorder="1" applyAlignment="1">
      <alignment horizontal="center"/>
    </xf>
    <xf numFmtId="0" fontId="0" fillId="3" borderId="39" xfId="0" applyFill="1" applyBorder="1" applyAlignment="1">
      <alignment horizontal="left"/>
    </xf>
    <xf numFmtId="0" fontId="5" fillId="0" borderId="1" xfId="0" applyFont="1" applyBorder="1" applyAlignment="1">
      <alignment horizontal="left"/>
    </xf>
    <xf numFmtId="0" fontId="5" fillId="2" borderId="37" xfId="0" applyFont="1" applyFill="1" applyBorder="1" applyAlignment="1">
      <alignment horizontal="center"/>
    </xf>
    <xf numFmtId="0" fontId="5" fillId="2" borderId="0" xfId="0" applyFont="1" applyFill="1" applyAlignment="1">
      <alignment horizontal="center"/>
    </xf>
    <xf numFmtId="0" fontId="0" fillId="0" borderId="1" xfId="0" applyBorder="1" applyAlignment="1">
      <alignment horizontal="right"/>
    </xf>
    <xf numFmtId="0" fontId="0" fillId="0" borderId="27" xfId="0" applyBorder="1" applyAlignment="1">
      <alignment horizontal="right"/>
    </xf>
    <xf numFmtId="0" fontId="0" fillId="0" borderId="12" xfId="0" applyBorder="1" applyAlignment="1">
      <alignment horizontal="right"/>
    </xf>
    <xf numFmtId="0" fontId="0" fillId="0" borderId="28" xfId="0" applyBorder="1" applyAlignment="1">
      <alignment horizontal="right"/>
    </xf>
    <xf numFmtId="0" fontId="0" fillId="3" borderId="27" xfId="0" applyFill="1" applyBorder="1" applyAlignment="1">
      <alignment horizontal="left"/>
    </xf>
    <xf numFmtId="0" fontId="0" fillId="3" borderId="12" xfId="0" applyFill="1" applyBorder="1" applyAlignment="1">
      <alignment horizontal="left"/>
    </xf>
    <xf numFmtId="0" fontId="0" fillId="3" borderId="28" xfId="0" applyFill="1" applyBorder="1" applyAlignment="1">
      <alignment horizontal="left"/>
    </xf>
    <xf numFmtId="0" fontId="5" fillId="0" borderId="27" xfId="0" applyFont="1" applyBorder="1" applyAlignment="1">
      <alignment horizontal="left"/>
    </xf>
    <xf numFmtId="0" fontId="5" fillId="0" borderId="12" xfId="0" applyFont="1" applyBorder="1" applyAlignment="1">
      <alignment horizontal="left"/>
    </xf>
    <xf numFmtId="0" fontId="5" fillId="0" borderId="28" xfId="0" applyFont="1" applyBorder="1" applyAlignment="1">
      <alignment horizontal="left"/>
    </xf>
    <xf numFmtId="0" fontId="0" fillId="0" borderId="25" xfId="0" applyBorder="1" applyAlignment="1">
      <alignment horizontal="center"/>
    </xf>
    <xf numFmtId="0" fontId="0" fillId="0" borderId="23" xfId="0" applyBorder="1" applyAlignment="1">
      <alignment horizontal="center"/>
    </xf>
    <xf numFmtId="0" fontId="0" fillId="0" borderId="29" xfId="0" applyBorder="1" applyAlignment="1">
      <alignment horizontal="center"/>
    </xf>
    <xf numFmtId="0" fontId="0" fillId="0" borderId="0" xfId="0" applyAlignment="1">
      <alignment horizontal="center"/>
    </xf>
    <xf numFmtId="0" fontId="0" fillId="0" borderId="34" xfId="0" applyBorder="1" applyAlignment="1">
      <alignment horizontal="left"/>
    </xf>
    <xf numFmtId="0" fontId="0" fillId="0" borderId="15" xfId="0" applyBorder="1" applyAlignment="1">
      <alignment horizontal="left"/>
    </xf>
    <xf numFmtId="0" fontId="0" fillId="0" borderId="35" xfId="0" applyBorder="1" applyAlignment="1">
      <alignment horizontal="left"/>
    </xf>
    <xf numFmtId="0" fontId="0" fillId="0" borderId="27" xfId="0" applyBorder="1" applyAlignment="1">
      <alignment horizontal="left"/>
    </xf>
    <xf numFmtId="0" fontId="0" fillId="0" borderId="12" xfId="0" applyBorder="1" applyAlignment="1">
      <alignment horizontal="left"/>
    </xf>
    <xf numFmtId="0" fontId="0" fillId="0" borderId="28" xfId="0" applyBorder="1" applyAlignment="1">
      <alignment horizontal="left"/>
    </xf>
    <xf numFmtId="0" fontId="5" fillId="0" borderId="25" xfId="0" applyFont="1" applyBorder="1" applyAlignment="1">
      <alignment horizontal="center" wrapText="1"/>
    </xf>
    <xf numFmtId="0" fontId="5" fillId="0" borderId="14" xfId="0" applyFont="1" applyBorder="1" applyAlignment="1">
      <alignment horizontal="center" wrapText="1"/>
    </xf>
    <xf numFmtId="0" fontId="0" fillId="0" borderId="9" xfId="0" applyBorder="1" applyAlignment="1">
      <alignment horizontal="center"/>
    </xf>
    <xf numFmtId="0" fontId="0" fillId="0" borderId="8" xfId="0" applyBorder="1" applyAlignment="1">
      <alignment horizontal="center"/>
    </xf>
    <xf numFmtId="0" fontId="0" fillId="0" borderId="34" xfId="0" applyBorder="1" applyAlignment="1">
      <alignment horizontal="center"/>
    </xf>
    <xf numFmtId="0" fontId="0" fillId="0" borderId="41" xfId="0" applyBorder="1" applyAlignment="1">
      <alignment horizontal="center"/>
    </xf>
    <xf numFmtId="0" fontId="0" fillId="0" borderId="1" xfId="0" applyBorder="1" applyAlignment="1">
      <alignment horizontal="left"/>
    </xf>
    <xf numFmtId="0" fontId="5" fillId="0" borderId="28" xfId="0" applyFont="1" applyBorder="1" applyAlignment="1">
      <alignment horizontal="center"/>
    </xf>
    <xf numFmtId="0" fontId="0" fillId="0" borderId="12" xfId="0" applyBorder="1"/>
    <xf numFmtId="0" fontId="0" fillId="0" borderId="31" xfId="0" applyBorder="1" applyAlignment="1">
      <alignment horizontal="left"/>
    </xf>
    <xf numFmtId="0" fontId="0" fillId="0" borderId="16" xfId="0" applyBorder="1" applyAlignment="1">
      <alignment horizontal="left"/>
    </xf>
    <xf numFmtId="0" fontId="0" fillId="0" borderId="32" xfId="0" applyBorder="1" applyAlignment="1">
      <alignment horizontal="left"/>
    </xf>
    <xf numFmtId="0" fontId="5" fillId="0" borderId="33" xfId="0" applyFont="1" applyBorder="1" applyAlignment="1">
      <alignment horizontal="left"/>
    </xf>
    <xf numFmtId="0" fontId="5" fillId="0" borderId="23" xfId="0" applyFont="1" applyBorder="1" applyAlignment="1">
      <alignment horizontal="left"/>
    </xf>
    <xf numFmtId="0" fontId="5" fillId="0" borderId="14" xfId="0" applyFont="1" applyBorder="1" applyAlignment="1">
      <alignment horizontal="left"/>
    </xf>
    <xf numFmtId="0" fontId="5" fillId="0" borderId="25" xfId="0" applyFont="1" applyBorder="1" applyAlignment="1">
      <alignment horizontal="center"/>
    </xf>
    <xf numFmtId="0" fontId="5" fillId="0" borderId="23" xfId="0" applyFont="1" applyBorder="1" applyAlignment="1">
      <alignment horizontal="center"/>
    </xf>
    <xf numFmtId="0" fontId="5" fillId="0" borderId="14" xfId="0" applyFont="1" applyBorder="1" applyAlignment="1">
      <alignment horizontal="center"/>
    </xf>
    <xf numFmtId="0" fontId="5" fillId="0" borderId="29" xfId="0" applyFont="1" applyBorder="1" applyAlignment="1">
      <alignment horizontal="center"/>
    </xf>
    <xf numFmtId="0" fontId="5" fillId="0" borderId="40" xfId="0" applyFont="1" applyBorder="1" applyAlignment="1">
      <alignment horizontal="center"/>
    </xf>
    <xf numFmtId="0" fontId="5" fillId="0" borderId="19" xfId="0" applyFont="1" applyBorder="1" applyAlignment="1">
      <alignment horizontal="center"/>
    </xf>
    <xf numFmtId="0" fontId="5" fillId="0" borderId="30" xfId="0" applyFont="1" applyBorder="1" applyAlignment="1">
      <alignment horizontal="center"/>
    </xf>
    <xf numFmtId="0" fontId="5" fillId="0" borderId="18" xfId="0" applyFont="1" applyBorder="1" applyAlignment="1">
      <alignment horizontal="center"/>
    </xf>
    <xf numFmtId="0" fontId="0" fillId="0" borderId="27" xfId="0" applyBorder="1" applyAlignment="1">
      <alignment horizontal="center"/>
    </xf>
    <xf numFmtId="0" fontId="0" fillId="0" borderId="18" xfId="0" applyBorder="1" applyAlignment="1">
      <alignment horizontal="center"/>
    </xf>
    <xf numFmtId="0" fontId="0" fillId="0" borderId="9" xfId="0" applyBorder="1" applyAlignment="1">
      <alignment horizontal="left"/>
    </xf>
    <xf numFmtId="0" fontId="0" fillId="0" borderId="8" xfId="0" applyBorder="1" applyAlignment="1">
      <alignment horizontal="left"/>
    </xf>
    <xf numFmtId="0" fontId="0" fillId="0" borderId="5" xfId="0" applyBorder="1" applyAlignment="1">
      <alignment horizontal="center"/>
    </xf>
    <xf numFmtId="0" fontId="0" fillId="0" borderId="4"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2" xfId="0" applyBorder="1" applyAlignment="1">
      <alignment horizontal="left"/>
    </xf>
    <xf numFmtId="0" fontId="0" fillId="0" borderId="3" xfId="0" applyBorder="1" applyAlignment="1">
      <alignment horizontal="left"/>
    </xf>
    <xf numFmtId="0" fontId="5" fillId="8" borderId="27" xfId="0" applyFont="1" applyFill="1" applyBorder="1" applyAlignment="1">
      <alignment horizontal="center"/>
    </xf>
    <xf numFmtId="0" fontId="5" fillId="8" borderId="12" xfId="0" applyFont="1" applyFill="1" applyBorder="1" applyAlignment="1">
      <alignment horizontal="center"/>
    </xf>
    <xf numFmtId="0" fontId="5" fillId="8" borderId="28" xfId="0" applyFont="1" applyFill="1" applyBorder="1" applyAlignment="1">
      <alignment horizontal="center"/>
    </xf>
    <xf numFmtId="0" fontId="5" fillId="9" borderId="27" xfId="0" applyFont="1" applyFill="1" applyBorder="1" applyAlignment="1">
      <alignment horizontal="center" vertical="center"/>
    </xf>
    <xf numFmtId="0" fontId="5" fillId="9" borderId="12" xfId="0" applyFont="1" applyFill="1" applyBorder="1" applyAlignment="1">
      <alignment horizontal="center" vertical="center"/>
    </xf>
    <xf numFmtId="0" fontId="5" fillId="9" borderId="28" xfId="0" applyFont="1" applyFill="1" applyBorder="1" applyAlignment="1">
      <alignment horizontal="center" vertical="center"/>
    </xf>
    <xf numFmtId="2" fontId="0" fillId="6" borderId="27" xfId="0" applyNumberFormat="1" applyFill="1" applyBorder="1" applyAlignment="1" applyProtection="1">
      <alignment horizontal="center" vertical="center"/>
      <protection locked="0"/>
    </xf>
    <xf numFmtId="2" fontId="0" fillId="6" borderId="28" xfId="0" applyNumberFormat="1" applyFill="1" applyBorder="1" applyAlignment="1" applyProtection="1">
      <alignment horizontal="center" vertical="center"/>
      <protection locked="0"/>
    </xf>
    <xf numFmtId="0" fontId="5" fillId="0" borderId="1" xfId="0" applyFont="1" applyBorder="1"/>
    <xf numFmtId="0" fontId="0" fillId="0" borderId="27" xfId="0" applyBorder="1" applyAlignment="1">
      <alignment horizontal="left" vertical="center" wrapText="1"/>
    </xf>
    <xf numFmtId="0" fontId="0" fillId="0" borderId="12" xfId="0" applyBorder="1" applyAlignment="1">
      <alignment horizontal="left" vertical="center" wrapText="1"/>
    </xf>
    <xf numFmtId="0" fontId="0" fillId="0" borderId="28" xfId="0" applyBorder="1" applyAlignment="1">
      <alignment horizontal="left" vertical="center" wrapText="1"/>
    </xf>
    <xf numFmtId="0" fontId="9" fillId="0" borderId="25" xfId="0" applyFont="1" applyBorder="1" applyAlignment="1">
      <alignment horizontal="center" vertical="center"/>
    </xf>
    <xf numFmtId="0" fontId="9" fillId="0" borderId="23" xfId="0" applyFont="1" applyBorder="1" applyAlignment="1">
      <alignment horizontal="center" vertical="center"/>
    </xf>
    <xf numFmtId="0" fontId="9" fillId="0" borderId="14" xfId="0" applyFont="1" applyBorder="1" applyAlignment="1">
      <alignment horizontal="center" vertical="center"/>
    </xf>
    <xf numFmtId="0" fontId="0" fillId="3" borderId="27" xfId="0" applyFill="1" applyBorder="1" applyAlignment="1">
      <alignment horizontal="left" wrapText="1"/>
    </xf>
    <xf numFmtId="0" fontId="0" fillId="3" borderId="12" xfId="0" applyFill="1" applyBorder="1" applyAlignment="1">
      <alignment horizontal="left" wrapText="1"/>
    </xf>
    <xf numFmtId="0" fontId="0" fillId="3" borderId="28" xfId="0" applyFill="1" applyBorder="1" applyAlignment="1">
      <alignment horizontal="left" wrapText="1"/>
    </xf>
    <xf numFmtId="0" fontId="0" fillId="3" borderId="27" xfId="0" applyFill="1" applyBorder="1" applyAlignment="1">
      <alignment horizontal="left" vertical="center" wrapText="1"/>
    </xf>
    <xf numFmtId="0" fontId="0" fillId="3" borderId="12" xfId="0" applyFill="1" applyBorder="1" applyAlignment="1">
      <alignment horizontal="left" vertical="center" wrapText="1"/>
    </xf>
    <xf numFmtId="0" fontId="0" fillId="3" borderId="28" xfId="0" applyFill="1" applyBorder="1" applyAlignment="1">
      <alignment horizontal="left" vertical="center" wrapText="1"/>
    </xf>
    <xf numFmtId="0" fontId="5" fillId="2" borderId="1" xfId="0" applyFont="1" applyFill="1" applyBorder="1" applyAlignment="1">
      <alignment horizontal="center"/>
    </xf>
    <xf numFmtId="0" fontId="5" fillId="2" borderId="27" xfId="0" applyFont="1" applyFill="1" applyBorder="1" applyAlignment="1">
      <alignment horizontal="center"/>
    </xf>
    <xf numFmtId="0" fontId="5" fillId="10" borderId="1" xfId="0" applyFont="1" applyFill="1" applyBorder="1" applyAlignment="1">
      <alignment horizontal="center"/>
    </xf>
    <xf numFmtId="0" fontId="5" fillId="2" borderId="1" xfId="0" applyFont="1" applyFill="1" applyBorder="1" applyAlignment="1">
      <alignment horizontal="left"/>
    </xf>
    <xf numFmtId="0" fontId="0" fillId="3" borderId="10" xfId="0" applyFill="1" applyBorder="1" applyAlignment="1">
      <alignment horizontal="left"/>
    </xf>
    <xf numFmtId="0" fontId="0" fillId="3" borderId="27" xfId="0" applyFill="1" applyBorder="1" applyAlignment="1">
      <alignment horizontal="center"/>
    </xf>
    <xf numFmtId="0" fontId="0" fillId="3" borderId="12" xfId="0" applyFill="1" applyBorder="1" applyAlignment="1">
      <alignment horizontal="center"/>
    </xf>
    <xf numFmtId="0" fontId="0" fillId="3" borderId="28" xfId="0" applyFill="1" applyBorder="1" applyAlignment="1">
      <alignment horizontal="center"/>
    </xf>
    <xf numFmtId="9" fontId="0" fillId="3" borderId="27" xfId="0" applyNumberFormat="1" applyFill="1" applyBorder="1" applyAlignment="1">
      <alignment horizontal="right" vertical="center"/>
    </xf>
    <xf numFmtId="0" fontId="0" fillId="3" borderId="28" xfId="0" applyFill="1" applyBorder="1" applyAlignment="1">
      <alignment horizontal="right" vertical="center"/>
    </xf>
    <xf numFmtId="0" fontId="0" fillId="3" borderId="1" xfId="0" applyFill="1" applyBorder="1"/>
    <xf numFmtId="0" fontId="5" fillId="4" borderId="1" xfId="0" applyFont="1" applyFill="1" applyBorder="1" applyAlignment="1">
      <alignment horizontal="center"/>
    </xf>
    <xf numFmtId="0" fontId="9" fillId="0" borderId="1" xfId="0" applyFont="1" applyBorder="1" applyAlignment="1">
      <alignment horizontal="center" vertical="center"/>
    </xf>
    <xf numFmtId="0" fontId="5" fillId="4" borderId="27" xfId="0" applyFont="1" applyFill="1" applyBorder="1" applyAlignment="1">
      <alignment horizontal="center"/>
    </xf>
    <xf numFmtId="0" fontId="5" fillId="4" borderId="12" xfId="0" applyFont="1" applyFill="1" applyBorder="1" applyAlignment="1">
      <alignment horizontal="center"/>
    </xf>
    <xf numFmtId="0" fontId="5" fillId="4" borderId="28" xfId="0" applyFont="1" applyFill="1" applyBorder="1" applyAlignment="1">
      <alignment horizontal="center"/>
    </xf>
    <xf numFmtId="0" fontId="0" fillId="0" borderId="27" xfId="0" applyBorder="1" applyAlignment="1">
      <alignment horizontal="left" vertical="top" wrapText="1"/>
    </xf>
    <xf numFmtId="0" fontId="0" fillId="0" borderId="12" xfId="0" applyBorder="1" applyAlignment="1">
      <alignment horizontal="left" vertical="top" wrapText="1"/>
    </xf>
    <xf numFmtId="0" fontId="0" fillId="0" borderId="28" xfId="0" applyBorder="1" applyAlignment="1">
      <alignment horizontal="left" vertical="top" wrapText="1"/>
    </xf>
    <xf numFmtId="9" fontId="0" fillId="3" borderId="27" xfId="0" applyNumberFormat="1" applyFill="1" applyBorder="1" applyAlignment="1">
      <alignment horizontal="right"/>
    </xf>
    <xf numFmtId="0" fontId="0" fillId="3" borderId="28" xfId="0" applyFill="1" applyBorder="1" applyAlignment="1">
      <alignment horizontal="right"/>
    </xf>
    <xf numFmtId="0" fontId="0" fillId="0" borderId="1" xfId="0" applyBorder="1"/>
    <xf numFmtId="0" fontId="0" fillId="0" borderId="39" xfId="0" applyBorder="1" applyAlignment="1">
      <alignment horizontal="left"/>
    </xf>
    <xf numFmtId="0" fontId="0" fillId="0" borderId="10" xfId="0" applyBorder="1" applyAlignment="1">
      <alignment horizontal="left"/>
    </xf>
    <xf numFmtId="168" fontId="0" fillId="6" borderId="27" xfId="0" applyNumberFormat="1" applyFill="1" applyBorder="1" applyAlignment="1" applyProtection="1">
      <alignment horizontal="center" vertical="center"/>
      <protection locked="0"/>
    </xf>
    <xf numFmtId="168" fontId="0" fillId="6" borderId="28" xfId="0" applyNumberFormat="1" applyFill="1" applyBorder="1" applyAlignment="1" applyProtection="1">
      <alignment horizontal="center" vertical="center"/>
      <protection locked="0"/>
    </xf>
    <xf numFmtId="0" fontId="0" fillId="0" borderId="1" xfId="0" applyBorder="1" applyAlignment="1">
      <alignment horizontal="left" vertical="center" wrapText="1"/>
    </xf>
    <xf numFmtId="0" fontId="0" fillId="0" borderId="0" xfId="0" applyAlignment="1">
      <alignment horizontal="right" wrapText="1"/>
    </xf>
    <xf numFmtId="0" fontId="9" fillId="5" borderId="25" xfId="0" applyFont="1" applyFill="1" applyBorder="1" applyAlignment="1">
      <alignment horizontal="center" vertical="center" wrapText="1"/>
    </xf>
    <xf numFmtId="0" fontId="9" fillId="5" borderId="23" xfId="0" applyFont="1" applyFill="1" applyBorder="1" applyAlignment="1">
      <alignment horizontal="center" vertical="center" wrapText="1"/>
    </xf>
    <xf numFmtId="0" fontId="9" fillId="5" borderId="14" xfId="0" applyFont="1" applyFill="1" applyBorder="1" applyAlignment="1">
      <alignment horizontal="center" vertical="center" wrapText="1"/>
    </xf>
    <xf numFmtId="0" fontId="0" fillId="0" borderId="36" xfId="0" applyBorder="1" applyAlignment="1">
      <alignment horizontal="right" wrapText="1"/>
    </xf>
    <xf numFmtId="2" fontId="0" fillId="0" borderId="0" xfId="0" applyNumberFormat="1" applyAlignment="1">
      <alignment horizontal="right" wrapText="1"/>
    </xf>
    <xf numFmtId="0" fontId="0" fillId="0" borderId="1" xfId="0" applyBorder="1" applyAlignment="1">
      <alignment horizontal="left" wrapText="1"/>
    </xf>
    <xf numFmtId="0" fontId="0" fillId="0" borderId="0" xfId="0" applyAlignment="1">
      <alignment horizontal="center" wrapText="1"/>
    </xf>
    <xf numFmtId="0" fontId="0" fillId="0" borderId="45" xfId="0" applyBorder="1" applyAlignment="1">
      <alignment horizontal="center" wrapText="1"/>
    </xf>
    <xf numFmtId="0" fontId="12" fillId="0" borderId="44" xfId="10" applyBorder="1" applyAlignment="1">
      <alignment horizontal="center" wrapText="1"/>
    </xf>
    <xf numFmtId="0" fontId="0" fillId="0" borderId="44" xfId="0" applyBorder="1" applyAlignment="1">
      <alignment horizontal="center" wrapText="1"/>
    </xf>
    <xf numFmtId="0" fontId="12" fillId="0" borderId="44" xfId="10" applyBorder="1" applyAlignment="1">
      <alignment horizontal="center" vertical="center" wrapText="1"/>
    </xf>
    <xf numFmtId="0" fontId="0" fillId="0" borderId="0" xfId="0" applyAlignment="1">
      <alignment horizontal="center" vertical="center" wrapText="1"/>
    </xf>
    <xf numFmtId="0" fontId="12" fillId="0" borderId="44" xfId="10" applyBorder="1" applyAlignment="1">
      <alignment horizontal="center" vertical="center"/>
    </xf>
    <xf numFmtId="0" fontId="0" fillId="0" borderId="0" xfId="0" applyAlignment="1">
      <alignment horizontal="center" vertical="center"/>
    </xf>
    <xf numFmtId="0" fontId="0" fillId="0" borderId="44" xfId="0" applyBorder="1" applyAlignment="1">
      <alignment horizontal="center" vertical="center" wrapText="1"/>
    </xf>
  </cellXfs>
  <cellStyles count="11">
    <cellStyle name="Hiperlink" xfId="10" builtinId="8"/>
    <cellStyle name="Moeda" xfId="1" builtinId="4"/>
    <cellStyle name="Moeda 2" xfId="6" xr:uid="{00000000-0005-0000-0000-000001000000}"/>
    <cellStyle name="Moeda 3" xfId="8" xr:uid="{00000000-0005-0000-0000-000002000000}"/>
    <cellStyle name="Normal" xfId="0" builtinId="0"/>
    <cellStyle name="Normal 2" xfId="3" xr:uid="{00000000-0005-0000-0000-000004000000}"/>
    <cellStyle name="Normal 3" xfId="5" xr:uid="{00000000-0005-0000-0000-000005000000}"/>
    <cellStyle name="Normal 4" xfId="7" xr:uid="{00000000-0005-0000-0000-000006000000}"/>
    <cellStyle name="Porcentagem" xfId="2" builtinId="5"/>
    <cellStyle name="Vírgula" xfId="4" builtinId="3"/>
    <cellStyle name="Vírgula 2" xfId="9" xr:uid="{00000000-0005-0000-0000-00000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s://www.epipremium.com.br/protecao-respiratoria/respiradores/respirador-semi-facial-com-2-filtros-gmc-voga-c-a-10463-alltec" TargetMode="External"/><Relationship Id="rId13" Type="http://schemas.openxmlformats.org/officeDocument/2006/relationships/hyperlink" Target="https://www.agriurbano.com.br/casa-e-jardim/utensilios-de-jardim/kit-mangueira-12-flex-50-metros-enrolador-ate-55m-tramontina" TargetMode="External"/><Relationship Id="rId18" Type="http://schemas.openxmlformats.org/officeDocument/2006/relationships/hyperlink" Target="https://lojabrumax.com.br/suporte-lt-limpa-tudo-com-cabo-de-aluminio-de-1-5m" TargetMode="External"/><Relationship Id="rId3" Type="http://schemas.openxmlformats.org/officeDocument/2006/relationships/hyperlink" Target="https://loja.curitibacrachas.com.br/produto/kit-via-varejo/" TargetMode="External"/><Relationship Id="rId21" Type="http://schemas.openxmlformats.org/officeDocument/2006/relationships/printerSettings" Target="../printerSettings/printerSettings6.bin"/><Relationship Id="rId7" Type="http://schemas.openxmlformats.org/officeDocument/2006/relationships/hyperlink" Target="https://www.dpbarbosa.com.br/epi-s/oculos-e-protetores-faciais/oculos-de-sobrepor-protector-incolor-valeplast" TargetMode="External"/><Relationship Id="rId12" Type="http://schemas.openxmlformats.org/officeDocument/2006/relationships/hyperlink" Target="https://www.lojamor.com.br/escada-aluminio-3-degraus-5101/p" TargetMode="External"/><Relationship Id="rId17" Type="http://schemas.openxmlformats.org/officeDocument/2006/relationships/hyperlink" Target="https://www.clickreparos.com.br/fios-e-cabos/extensao-eletrica-50-metros-10a-cabo-pp-2x1-0-reforcada" TargetMode="External"/><Relationship Id="rId2" Type="http://schemas.openxmlformats.org/officeDocument/2006/relationships/hyperlink" Target="https://www.novaprevencao.com.br/produto/sapato-unissex-branco-bb65-ca-31898" TargetMode="External"/><Relationship Id="rId16" Type="http://schemas.openxmlformats.org/officeDocument/2006/relationships/hyperlink" Target="https://palaciodasferramentas.com.br/enceradeira-industrial-cl-350-plus-cleaner" TargetMode="External"/><Relationship Id="rId20" Type="http://schemas.openxmlformats.org/officeDocument/2006/relationships/hyperlink" Target="https://superepi.com.br/luva-de-seguranca-confort-latex-danny-com-forro-para-limpeza-da-299-p1046229" TargetMode="External"/><Relationship Id="rId1" Type="http://schemas.openxmlformats.org/officeDocument/2006/relationships/hyperlink" Target="https://unialphauniformes.com.br/produto/camiseta-basica-cinza-mescla-personalizada-com-sublimacao-kits-10-pcs/" TargetMode="External"/><Relationship Id="rId6" Type="http://schemas.openxmlformats.org/officeDocument/2006/relationships/hyperlink" Target="https://www.raremed.com.br/touca-sanfonada-descartavel-unidade-medix" TargetMode="External"/><Relationship Id="rId11" Type="http://schemas.openxmlformats.org/officeDocument/2006/relationships/hyperlink" Target="https://www.lojamor.com.br/escada-aluminio-8-degraus-5106/p" TargetMode="External"/><Relationship Id="rId5" Type="http://schemas.openxmlformats.org/officeDocument/2006/relationships/hyperlink" Target="https://superepi.com.br/luva-de-seguranca-confort-latex-danny-com-forro-para-limpeza-da-299-p1046229" TargetMode="External"/><Relationship Id="rId15" Type="http://schemas.openxmlformats.org/officeDocument/2006/relationships/hyperlink" Target="https://www.leroymerlin.com.br/lavadora-de-alta-pressao-vlp1800-e1-110v-2390-libras-1800w-vulcan-trent_1570480003?msockid=3c623df1ae7a699427c82adcafe26800" TargetMode="External"/><Relationship Id="rId10" Type="http://schemas.openxmlformats.org/officeDocument/2006/relationships/hyperlink" Target="https://www.epipremium.com.br/filtro-quimico-voga-p-respirador-destra" TargetMode="External"/><Relationship Id="rId19" Type="http://schemas.openxmlformats.org/officeDocument/2006/relationships/hyperlink" Target="https://superepi.com.br/capa-de-chuva-preta-de-pvc-com-forro-longa-ca-28191-p1047528" TargetMode="External"/><Relationship Id="rId4" Type="http://schemas.openxmlformats.org/officeDocument/2006/relationships/hyperlink" Target="https://www.superepi.com.br/bota-pvc-cano-longo-calfor-ca-37773-p1071087" TargetMode="External"/><Relationship Id="rId9" Type="http://schemas.openxmlformats.org/officeDocument/2006/relationships/hyperlink" Target="https://www.comtexuniformes.com.br/comprar/avental-de-tecido-listrado-com-logomarca/azul-escurop/604?srsltid=AfmBOoqe5ZJ7gA58ZSTFz1Xri8VflhDl5GATy50idGgHDmraxhbsvvI6" TargetMode="External"/><Relationship Id="rId14" Type="http://schemas.openxmlformats.org/officeDocument/2006/relationships/hyperlink" Target="https://www.mercadolivre.com.br/mangueira-de-casa-agroflex-100metro-c-enrolador-tramontina/up/MLBU116304046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117"/>
  <sheetViews>
    <sheetView showWhiteSpace="0" zoomScaleNormal="100" workbookViewId="0">
      <selection activeCell="L30" sqref="L30"/>
    </sheetView>
  </sheetViews>
  <sheetFormatPr defaultRowHeight="12.75" x14ac:dyDescent="0.2"/>
  <cols>
    <col min="2" max="2" width="3.42578125" customWidth="1"/>
    <col min="3" max="3" width="32.5703125" customWidth="1"/>
    <col min="4" max="4" width="6.7109375" bestFit="1" customWidth="1"/>
    <col min="5" max="5" width="8.28515625" customWidth="1"/>
    <col min="6" max="6" width="17.7109375" customWidth="1"/>
    <col min="7" max="7" width="16.28515625" bestFit="1" customWidth="1"/>
    <col min="8" max="8" width="17.5703125" customWidth="1"/>
    <col min="9" max="9" width="10.7109375" customWidth="1"/>
    <col min="10" max="10" width="12.28515625" customWidth="1"/>
    <col min="11" max="11" width="9.28515625" bestFit="1" customWidth="1"/>
    <col min="12" max="12" width="15.7109375" customWidth="1"/>
    <col min="13" max="13" width="15.85546875" customWidth="1"/>
    <col min="14" max="14" width="14.5703125" customWidth="1"/>
    <col min="15" max="15" width="12.140625" customWidth="1"/>
    <col min="16" max="16" width="13.28515625" customWidth="1"/>
    <col min="17" max="17" width="15.5703125" customWidth="1"/>
  </cols>
  <sheetData>
    <row r="1" spans="2:12" ht="36" customHeight="1" thickBot="1" x14ac:dyDescent="0.25">
      <c r="B1" s="190" t="s">
        <v>143</v>
      </c>
      <c r="C1" s="191"/>
      <c r="D1" s="191"/>
      <c r="E1" s="191"/>
      <c r="F1" s="191"/>
      <c r="G1" s="191"/>
      <c r="H1" s="191"/>
      <c r="I1" s="191"/>
      <c r="J1" s="191"/>
      <c r="K1" s="191"/>
      <c r="L1" s="192"/>
    </row>
    <row r="2" spans="2:12" ht="18" x14ac:dyDescent="0.25">
      <c r="B2" s="113" t="s">
        <v>128</v>
      </c>
      <c r="C2" s="114"/>
      <c r="D2" s="113" t="s">
        <v>100</v>
      </c>
      <c r="E2" s="115"/>
      <c r="F2" s="115"/>
      <c r="G2" s="115"/>
      <c r="H2" s="115"/>
      <c r="I2" s="115"/>
      <c r="J2" s="115"/>
      <c r="K2" s="115"/>
      <c r="L2" s="114"/>
    </row>
    <row r="3" spans="2:12" ht="18" x14ac:dyDescent="0.25">
      <c r="B3" s="116" t="s">
        <v>168</v>
      </c>
      <c r="C3" s="117"/>
      <c r="D3" s="118">
        <v>46054</v>
      </c>
      <c r="E3" s="119"/>
      <c r="F3" s="119"/>
      <c r="G3" s="119"/>
      <c r="H3" s="119"/>
      <c r="I3" s="119"/>
      <c r="J3" s="119"/>
      <c r="K3" s="119"/>
      <c r="L3" s="117"/>
    </row>
    <row r="4" spans="2:12" ht="20.25" customHeight="1" x14ac:dyDescent="0.2">
      <c r="B4" s="105" t="s">
        <v>19</v>
      </c>
      <c r="C4" s="105"/>
      <c r="D4" s="105"/>
      <c r="E4" s="105"/>
      <c r="F4" s="105"/>
      <c r="G4" s="105"/>
      <c r="H4" s="105"/>
      <c r="I4" s="105"/>
      <c r="J4" s="105"/>
      <c r="K4" s="105"/>
      <c r="L4" s="105"/>
    </row>
    <row r="5" spans="2:12" x14ac:dyDescent="0.2">
      <c r="B5" s="29">
        <v>1</v>
      </c>
      <c r="C5" s="120" t="s">
        <v>12</v>
      </c>
      <c r="D5" s="120"/>
      <c r="E5" s="120"/>
      <c r="F5" s="120"/>
      <c r="G5" s="120"/>
      <c r="H5" s="120"/>
      <c r="I5" s="120"/>
      <c r="J5" s="120"/>
      <c r="K5" s="29" t="s">
        <v>2</v>
      </c>
      <c r="L5" s="29"/>
    </row>
    <row r="6" spans="2:12" x14ac:dyDescent="0.2">
      <c r="B6" s="29" t="s">
        <v>4</v>
      </c>
      <c r="C6" s="104" t="s">
        <v>121</v>
      </c>
      <c r="D6" s="121"/>
      <c r="E6" s="121"/>
      <c r="F6" s="121"/>
      <c r="G6" s="121"/>
      <c r="H6" s="121"/>
      <c r="I6" s="121"/>
      <c r="J6" s="121"/>
      <c r="K6" s="1"/>
      <c r="L6" s="2">
        <v>0</v>
      </c>
    </row>
    <row r="7" spans="2:12" x14ac:dyDescent="0.2">
      <c r="B7" s="29" t="s">
        <v>5</v>
      </c>
      <c r="C7" s="80" t="s">
        <v>48</v>
      </c>
      <c r="D7" s="125" t="s">
        <v>129</v>
      </c>
      <c r="E7" s="125"/>
      <c r="F7" s="125"/>
      <c r="G7" s="2"/>
      <c r="H7" s="126" t="s">
        <v>84</v>
      </c>
      <c r="I7" s="127"/>
      <c r="J7" s="128"/>
      <c r="K7" s="24"/>
      <c r="L7" s="33">
        <f>ROUND(G7*K7,2)</f>
        <v>0</v>
      </c>
    </row>
    <row r="8" spans="2:12" x14ac:dyDescent="0.2">
      <c r="B8" s="29" t="s">
        <v>175</v>
      </c>
      <c r="C8" s="77" t="s">
        <v>176</v>
      </c>
      <c r="D8" s="204"/>
      <c r="E8" s="205"/>
      <c r="F8" s="205"/>
      <c r="G8" s="205"/>
      <c r="H8" s="205"/>
      <c r="I8" s="205"/>
      <c r="J8" s="206"/>
      <c r="K8" s="84">
        <v>0.1</v>
      </c>
      <c r="L8" s="81">
        <f>ROUND(L6*K8,2)</f>
        <v>0</v>
      </c>
    </row>
    <row r="9" spans="2:12" x14ac:dyDescent="0.2">
      <c r="B9" s="202" t="s">
        <v>65</v>
      </c>
      <c r="C9" s="202"/>
      <c r="D9" s="202"/>
      <c r="E9" s="202"/>
      <c r="F9" s="202"/>
      <c r="G9" s="202"/>
      <c r="H9" s="202"/>
      <c r="I9" s="202"/>
      <c r="J9" s="202"/>
      <c r="K9" s="202"/>
      <c r="L9" s="36">
        <f>ROUND(SUM(L6:L8),2)</f>
        <v>0</v>
      </c>
    </row>
    <row r="10" spans="2:12" x14ac:dyDescent="0.2">
      <c r="B10" s="43"/>
      <c r="C10" s="43"/>
      <c r="D10" s="43"/>
      <c r="E10" s="43"/>
      <c r="F10" s="43"/>
      <c r="G10" s="43"/>
      <c r="H10" s="43"/>
      <c r="I10" s="43"/>
      <c r="J10" s="43"/>
      <c r="K10" s="43"/>
      <c r="L10" s="85"/>
    </row>
    <row r="11" spans="2:12" ht="21" customHeight="1" x14ac:dyDescent="0.2">
      <c r="B11" s="105" t="s">
        <v>49</v>
      </c>
      <c r="C11" s="105"/>
      <c r="D11" s="105"/>
      <c r="E11" s="105"/>
      <c r="F11" s="105"/>
      <c r="G11" s="105"/>
      <c r="H11" s="105"/>
      <c r="I11" s="105"/>
      <c r="J11" s="105"/>
      <c r="K11" s="105"/>
      <c r="L11" s="105"/>
    </row>
    <row r="12" spans="2:12" x14ac:dyDescent="0.2">
      <c r="B12" s="120" t="s">
        <v>94</v>
      </c>
      <c r="C12" s="120"/>
      <c r="D12" s="120"/>
      <c r="E12" s="120"/>
      <c r="F12" s="120"/>
      <c r="G12" s="120"/>
      <c r="H12" s="120"/>
      <c r="I12" s="120"/>
      <c r="J12" s="120"/>
      <c r="K12" s="86" t="s">
        <v>2</v>
      </c>
      <c r="L12" s="86" t="s">
        <v>1</v>
      </c>
    </row>
    <row r="13" spans="2:12" x14ac:dyDescent="0.2">
      <c r="B13" s="29" t="s">
        <v>4</v>
      </c>
      <c r="C13" s="104" t="s">
        <v>85</v>
      </c>
      <c r="D13" s="104"/>
      <c r="E13" s="104"/>
      <c r="F13" s="104"/>
      <c r="G13" s="104"/>
      <c r="H13" s="104"/>
      <c r="I13" s="104"/>
      <c r="J13" s="104"/>
      <c r="K13" s="73">
        <v>8.3299999999999999E-2</v>
      </c>
      <c r="L13" s="33">
        <f>ROUND($L$9*K13,2)</f>
        <v>0</v>
      </c>
    </row>
    <row r="14" spans="2:12" x14ac:dyDescent="0.2">
      <c r="B14" s="29" t="s">
        <v>5</v>
      </c>
      <c r="C14" s="104" t="s">
        <v>93</v>
      </c>
      <c r="D14" s="104"/>
      <c r="E14" s="104"/>
      <c r="F14" s="104"/>
      <c r="G14" s="104"/>
      <c r="H14" s="104"/>
      <c r="I14" s="104"/>
      <c r="J14" s="104"/>
      <c r="K14" s="76">
        <f>K13/3</f>
        <v>2.7766666666666665E-2</v>
      </c>
      <c r="L14" s="33">
        <f>ROUND(K14*L9,2)</f>
        <v>0</v>
      </c>
    </row>
    <row r="15" spans="2:12" x14ac:dyDescent="0.2">
      <c r="B15" s="122" t="s">
        <v>138</v>
      </c>
      <c r="C15" s="122"/>
      <c r="D15" s="122"/>
      <c r="E15" s="122"/>
      <c r="F15" s="122"/>
      <c r="G15" s="122"/>
      <c r="H15" s="122"/>
      <c r="I15" s="122"/>
      <c r="J15" s="122"/>
      <c r="K15" s="87">
        <f>TRUNC(SUM(K13:K14),4)</f>
        <v>0.111</v>
      </c>
      <c r="L15" s="88">
        <f>ROUND(SUM(L13:L14),2)</f>
        <v>0</v>
      </c>
    </row>
    <row r="16" spans="2:12" x14ac:dyDescent="0.2">
      <c r="B16" s="123"/>
      <c r="C16" s="124"/>
      <c r="D16" s="124"/>
      <c r="E16" s="124"/>
      <c r="F16" s="124"/>
      <c r="G16" s="124"/>
      <c r="H16" s="124"/>
      <c r="I16" s="124"/>
      <c r="J16" s="124"/>
      <c r="K16" s="124"/>
      <c r="L16" s="124"/>
    </row>
    <row r="17" spans="2:14" x14ac:dyDescent="0.2">
      <c r="B17" s="201" t="s">
        <v>123</v>
      </c>
      <c r="C17" s="201"/>
      <c r="D17" s="201"/>
      <c r="E17" s="201"/>
      <c r="F17" s="201"/>
      <c r="G17" s="201"/>
      <c r="H17" s="201"/>
      <c r="I17" s="201"/>
      <c r="J17" s="201"/>
      <c r="K17" s="86" t="s">
        <v>2</v>
      </c>
      <c r="L17" s="86" t="s">
        <v>1</v>
      </c>
    </row>
    <row r="18" spans="2:14" x14ac:dyDescent="0.2">
      <c r="B18" s="29" t="s">
        <v>4</v>
      </c>
      <c r="C18" s="104" t="s">
        <v>86</v>
      </c>
      <c r="D18" s="104"/>
      <c r="E18" s="104"/>
      <c r="F18" s="104"/>
      <c r="G18" s="104"/>
      <c r="H18" s="104"/>
      <c r="I18" s="104"/>
      <c r="J18" s="104"/>
      <c r="K18" s="73">
        <v>0.2</v>
      </c>
      <c r="L18" s="33">
        <f>ROUND(K18*($L$9+L$15),2)</f>
        <v>0</v>
      </c>
    </row>
    <row r="19" spans="2:14" x14ac:dyDescent="0.2">
      <c r="B19" s="29" t="s">
        <v>5</v>
      </c>
      <c r="C19" s="121" t="s">
        <v>51</v>
      </c>
      <c r="D19" s="121"/>
      <c r="E19" s="104"/>
      <c r="F19" s="104"/>
      <c r="G19" s="104"/>
      <c r="H19" s="104"/>
      <c r="I19" s="104"/>
      <c r="J19" s="104"/>
      <c r="K19" s="73">
        <v>2.5000000000000001E-2</v>
      </c>
      <c r="L19" s="33">
        <f>ROUND(K19*($L$9+L$15),2)</f>
        <v>0</v>
      </c>
    </row>
    <row r="20" spans="2:14" x14ac:dyDescent="0.2">
      <c r="B20" s="39" t="s">
        <v>6</v>
      </c>
      <c r="C20" s="129" t="s">
        <v>125</v>
      </c>
      <c r="D20" s="130"/>
      <c r="E20" s="130"/>
      <c r="F20" s="130"/>
      <c r="G20" s="130"/>
      <c r="H20" s="130"/>
      <c r="I20" s="130"/>
      <c r="J20" s="131"/>
      <c r="K20" s="25"/>
      <c r="L20" s="33">
        <f t="shared" ref="L20:L25" si="0">ROUND(K20*($L$9+L$15),2)</f>
        <v>0</v>
      </c>
    </row>
    <row r="21" spans="2:14" x14ac:dyDescent="0.2">
      <c r="B21" s="29" t="s">
        <v>7</v>
      </c>
      <c r="C21" s="203" t="s">
        <v>50</v>
      </c>
      <c r="D21" s="203"/>
      <c r="E21" s="104"/>
      <c r="F21" s="104"/>
      <c r="G21" s="104"/>
      <c r="H21" s="104"/>
      <c r="I21" s="104"/>
      <c r="J21" s="104"/>
      <c r="K21" s="73">
        <v>1.4999999999999999E-2</v>
      </c>
      <c r="L21" s="33">
        <f t="shared" si="0"/>
        <v>0</v>
      </c>
    </row>
    <row r="22" spans="2:14" x14ac:dyDescent="0.2">
      <c r="B22" s="29" t="s">
        <v>8</v>
      </c>
      <c r="C22" s="104" t="s">
        <v>52</v>
      </c>
      <c r="D22" s="104"/>
      <c r="E22" s="104"/>
      <c r="F22" s="104"/>
      <c r="G22" s="104"/>
      <c r="H22" s="104"/>
      <c r="I22" s="104"/>
      <c r="J22" s="104"/>
      <c r="K22" s="73">
        <v>0.01</v>
      </c>
      <c r="L22" s="33">
        <f t="shared" si="0"/>
        <v>0</v>
      </c>
    </row>
    <row r="23" spans="2:14" x14ac:dyDescent="0.2">
      <c r="B23" s="29" t="s">
        <v>9</v>
      </c>
      <c r="C23" s="104" t="s">
        <v>53</v>
      </c>
      <c r="D23" s="104"/>
      <c r="E23" s="104"/>
      <c r="F23" s="104"/>
      <c r="G23" s="104"/>
      <c r="H23" s="104"/>
      <c r="I23" s="104"/>
      <c r="J23" s="104"/>
      <c r="K23" s="73">
        <v>6.0000000000000001E-3</v>
      </c>
      <c r="L23" s="33">
        <f t="shared" si="0"/>
        <v>0</v>
      </c>
    </row>
    <row r="24" spans="2:14" x14ac:dyDescent="0.2">
      <c r="B24" s="29" t="s">
        <v>10</v>
      </c>
      <c r="C24" s="104" t="s">
        <v>54</v>
      </c>
      <c r="D24" s="104"/>
      <c r="E24" s="104"/>
      <c r="F24" s="104"/>
      <c r="G24" s="104"/>
      <c r="H24" s="104"/>
      <c r="I24" s="104"/>
      <c r="J24" s="104"/>
      <c r="K24" s="73">
        <v>2E-3</v>
      </c>
      <c r="L24" s="33">
        <f t="shared" si="0"/>
        <v>0</v>
      </c>
    </row>
    <row r="25" spans="2:14" x14ac:dyDescent="0.2">
      <c r="B25" s="29" t="s">
        <v>11</v>
      </c>
      <c r="C25" s="104" t="s">
        <v>55</v>
      </c>
      <c r="D25" s="104"/>
      <c r="E25" s="104"/>
      <c r="F25" s="104"/>
      <c r="G25" s="104"/>
      <c r="H25" s="104"/>
      <c r="I25" s="104"/>
      <c r="J25" s="104"/>
      <c r="K25" s="73">
        <v>0.08</v>
      </c>
      <c r="L25" s="33">
        <f t="shared" si="0"/>
        <v>0</v>
      </c>
    </row>
    <row r="26" spans="2:14" x14ac:dyDescent="0.2">
      <c r="B26" s="122" t="s">
        <v>56</v>
      </c>
      <c r="C26" s="122"/>
      <c r="D26" s="122"/>
      <c r="E26" s="122"/>
      <c r="F26" s="122"/>
      <c r="G26" s="122"/>
      <c r="H26" s="122"/>
      <c r="I26" s="122"/>
      <c r="J26" s="122"/>
      <c r="K26" s="69">
        <f>SUM(K18:K25)</f>
        <v>0.33800000000000002</v>
      </c>
      <c r="L26" s="41">
        <f>ROUND(SUM(L18:L25),2)</f>
        <v>0</v>
      </c>
    </row>
    <row r="27" spans="2:14" x14ac:dyDescent="0.2">
      <c r="B27" s="199"/>
      <c r="C27" s="199"/>
      <c r="D27" s="199"/>
      <c r="E27" s="199"/>
      <c r="F27" s="199"/>
      <c r="G27" s="199"/>
      <c r="H27" s="199"/>
      <c r="I27" s="199"/>
      <c r="J27" s="199"/>
      <c r="K27" s="199"/>
      <c r="L27" s="200"/>
    </row>
    <row r="28" spans="2:14" x14ac:dyDescent="0.2">
      <c r="B28" s="201" t="s">
        <v>57</v>
      </c>
      <c r="C28" s="201"/>
      <c r="D28" s="201"/>
      <c r="E28" s="201"/>
      <c r="F28" s="201"/>
      <c r="G28" s="201"/>
      <c r="H28" s="201"/>
      <c r="I28" s="201"/>
      <c r="J28" s="201"/>
      <c r="K28" s="69"/>
      <c r="L28" s="29" t="s">
        <v>1</v>
      </c>
    </row>
    <row r="29" spans="2:14" x14ac:dyDescent="0.2">
      <c r="B29" s="29" t="s">
        <v>4</v>
      </c>
      <c r="C29" s="79" t="s">
        <v>87</v>
      </c>
      <c r="D29" s="1" t="s">
        <v>88</v>
      </c>
      <c r="E29" s="1">
        <v>22</v>
      </c>
      <c r="F29" s="1" t="s">
        <v>89</v>
      </c>
      <c r="G29" s="83">
        <v>2</v>
      </c>
      <c r="H29" s="1" t="s">
        <v>90</v>
      </c>
      <c r="I29" s="26"/>
      <c r="J29" s="1"/>
      <c r="K29" s="40" t="s">
        <v>0</v>
      </c>
      <c r="L29" s="82">
        <f>ROUND((E29*G29*I29)-(L6*0.06),2)</f>
        <v>0</v>
      </c>
      <c r="N29" s="3"/>
    </row>
    <row r="30" spans="2:14" x14ac:dyDescent="0.2">
      <c r="B30" s="29" t="s">
        <v>5</v>
      </c>
      <c r="C30" s="80" t="s">
        <v>130</v>
      </c>
      <c r="D30" s="126" t="s">
        <v>91</v>
      </c>
      <c r="E30" s="128"/>
      <c r="F30" s="81">
        <v>900</v>
      </c>
      <c r="G30" s="38" t="s">
        <v>92</v>
      </c>
      <c r="H30" s="207" t="s">
        <v>0</v>
      </c>
      <c r="I30" s="208"/>
      <c r="J30" s="1"/>
      <c r="K30" s="40" t="s">
        <v>0</v>
      </c>
      <c r="L30" s="27"/>
    </row>
    <row r="31" spans="2:14" x14ac:dyDescent="0.2">
      <c r="B31" s="29" t="s">
        <v>6</v>
      </c>
      <c r="C31" s="129" t="s">
        <v>131</v>
      </c>
      <c r="D31" s="130"/>
      <c r="E31" s="130"/>
      <c r="F31" s="130"/>
      <c r="G31" s="130"/>
      <c r="H31" s="130"/>
      <c r="I31" s="130"/>
      <c r="J31" s="131"/>
      <c r="K31" s="40" t="s">
        <v>0</v>
      </c>
      <c r="L31" s="27"/>
    </row>
    <row r="32" spans="2:14" x14ac:dyDescent="0.2">
      <c r="B32" s="29" t="s">
        <v>7</v>
      </c>
      <c r="C32" s="209" t="s">
        <v>132</v>
      </c>
      <c r="D32" s="209"/>
      <c r="E32" s="209"/>
      <c r="F32" s="209"/>
      <c r="G32" s="209"/>
      <c r="H32" s="209"/>
      <c r="I32" s="209"/>
      <c r="J32" s="209"/>
      <c r="K32" s="40" t="s">
        <v>0</v>
      </c>
      <c r="L32" s="27"/>
    </row>
    <row r="33" spans="2:13" x14ac:dyDescent="0.2">
      <c r="B33" s="29" t="s">
        <v>8</v>
      </c>
      <c r="C33" s="129" t="s">
        <v>133</v>
      </c>
      <c r="D33" s="130"/>
      <c r="E33" s="130"/>
      <c r="F33" s="130"/>
      <c r="G33" s="130"/>
      <c r="H33" s="130"/>
      <c r="I33" s="130"/>
      <c r="J33" s="131"/>
      <c r="K33" s="40"/>
      <c r="L33" s="27"/>
    </row>
    <row r="34" spans="2:13" x14ac:dyDescent="0.2">
      <c r="B34" s="122" t="s">
        <v>58</v>
      </c>
      <c r="C34" s="122"/>
      <c r="D34" s="122"/>
      <c r="E34" s="122"/>
      <c r="F34" s="122"/>
      <c r="G34" s="122"/>
      <c r="H34" s="122"/>
      <c r="I34" s="122"/>
      <c r="J34" s="122"/>
      <c r="K34" s="122"/>
      <c r="L34" s="41">
        <f>ROUND(SUM(L29:L33),2)</f>
        <v>0</v>
      </c>
    </row>
    <row r="35" spans="2:13" x14ac:dyDescent="0.2">
      <c r="B35" s="199"/>
      <c r="C35" s="199"/>
      <c r="D35" s="199"/>
      <c r="E35" s="199"/>
      <c r="F35" s="199"/>
      <c r="G35" s="199"/>
      <c r="H35" s="199"/>
      <c r="I35" s="199"/>
      <c r="J35" s="199"/>
      <c r="K35" s="199"/>
      <c r="L35" s="200"/>
    </row>
    <row r="36" spans="2:13" x14ac:dyDescent="0.2">
      <c r="B36" s="210" t="s">
        <v>59</v>
      </c>
      <c r="C36" s="210"/>
      <c r="D36" s="210"/>
      <c r="E36" s="210"/>
      <c r="F36" s="210"/>
      <c r="G36" s="210"/>
      <c r="H36" s="210"/>
      <c r="I36" s="210"/>
      <c r="J36" s="210"/>
      <c r="K36" s="210"/>
      <c r="L36" s="210"/>
    </row>
    <row r="37" spans="2:13" x14ac:dyDescent="0.2">
      <c r="B37" s="106" t="s">
        <v>63</v>
      </c>
      <c r="C37" s="106"/>
      <c r="D37" s="106"/>
      <c r="E37" s="106"/>
      <c r="F37" s="106"/>
      <c r="G37" s="106"/>
      <c r="H37" s="106"/>
      <c r="I37" s="106"/>
      <c r="J37" s="106"/>
      <c r="K37" s="106"/>
      <c r="L37" s="29" t="s">
        <v>1</v>
      </c>
    </row>
    <row r="38" spans="2:13" x14ac:dyDescent="0.2">
      <c r="B38" s="29" t="s">
        <v>60</v>
      </c>
      <c r="C38" s="151" t="s">
        <v>95</v>
      </c>
      <c r="D38" s="151"/>
      <c r="E38" s="151"/>
      <c r="F38" s="151"/>
      <c r="G38" s="151"/>
      <c r="H38" s="151"/>
      <c r="I38" s="151"/>
      <c r="J38" s="151"/>
      <c r="K38" s="151"/>
      <c r="L38" s="33">
        <f>L15</f>
        <v>0</v>
      </c>
    </row>
    <row r="39" spans="2:13" x14ac:dyDescent="0.2">
      <c r="B39" s="29" t="s">
        <v>61</v>
      </c>
      <c r="C39" s="151" t="s">
        <v>124</v>
      </c>
      <c r="D39" s="151"/>
      <c r="E39" s="151"/>
      <c r="F39" s="151"/>
      <c r="G39" s="151"/>
      <c r="H39" s="151"/>
      <c r="I39" s="151"/>
      <c r="J39" s="151"/>
      <c r="K39" s="151"/>
      <c r="L39" s="33">
        <f>L26</f>
        <v>0</v>
      </c>
    </row>
    <row r="40" spans="2:13" x14ac:dyDescent="0.2">
      <c r="B40" s="29" t="s">
        <v>62</v>
      </c>
      <c r="C40" s="151" t="s">
        <v>64</v>
      </c>
      <c r="D40" s="151"/>
      <c r="E40" s="151"/>
      <c r="F40" s="151"/>
      <c r="G40" s="151"/>
      <c r="H40" s="151"/>
      <c r="I40" s="151"/>
      <c r="J40" s="151"/>
      <c r="K40" s="151"/>
      <c r="L40" s="33">
        <f>L34</f>
        <v>0</v>
      </c>
    </row>
    <row r="41" spans="2:13" x14ac:dyDescent="0.2">
      <c r="B41" s="122" t="s">
        <v>66</v>
      </c>
      <c r="C41" s="122"/>
      <c r="D41" s="122"/>
      <c r="E41" s="122"/>
      <c r="F41" s="122"/>
      <c r="G41" s="122"/>
      <c r="H41" s="122"/>
      <c r="I41" s="122"/>
      <c r="J41" s="122"/>
      <c r="K41" s="122"/>
      <c r="L41" s="36">
        <f>ROUND(SUM(L38:L40),2)</f>
        <v>0</v>
      </c>
    </row>
    <row r="42" spans="2:13" x14ac:dyDescent="0.2">
      <c r="B42" s="111"/>
      <c r="C42" s="112"/>
      <c r="D42" s="112"/>
      <c r="E42" s="112"/>
      <c r="F42" s="112"/>
      <c r="G42" s="112"/>
      <c r="H42" s="112"/>
      <c r="I42" s="112"/>
      <c r="J42" s="112"/>
      <c r="K42" s="112"/>
      <c r="L42" s="112"/>
    </row>
    <row r="43" spans="2:13" ht="20.25" customHeight="1" x14ac:dyDescent="0.2">
      <c r="B43" s="105" t="s">
        <v>67</v>
      </c>
      <c r="C43" s="105"/>
      <c r="D43" s="105"/>
      <c r="E43" s="105"/>
      <c r="F43" s="105"/>
      <c r="G43" s="105"/>
      <c r="H43" s="105"/>
      <c r="I43" s="105"/>
      <c r="J43" s="105"/>
      <c r="K43" s="105"/>
      <c r="L43" s="105"/>
    </row>
    <row r="44" spans="2:13" x14ac:dyDescent="0.2">
      <c r="B44" s="29">
        <v>3</v>
      </c>
      <c r="C44" s="106" t="s">
        <v>68</v>
      </c>
      <c r="D44" s="106"/>
      <c r="E44" s="106"/>
      <c r="F44" s="106"/>
      <c r="G44" s="106"/>
      <c r="H44" s="106"/>
      <c r="I44" s="106"/>
      <c r="J44" s="106"/>
      <c r="K44" s="29" t="s">
        <v>2</v>
      </c>
      <c r="L44" s="29" t="s">
        <v>1</v>
      </c>
    </row>
    <row r="45" spans="2:13" ht="12.75" customHeight="1" x14ac:dyDescent="0.2">
      <c r="B45" s="29" t="s">
        <v>4</v>
      </c>
      <c r="C45" s="104" t="s">
        <v>71</v>
      </c>
      <c r="D45" s="104"/>
      <c r="E45" s="104"/>
      <c r="F45" s="104"/>
      <c r="G45" s="104"/>
      <c r="H45" s="104"/>
      <c r="I45" s="104"/>
      <c r="J45" s="104"/>
      <c r="K45" s="73">
        <f>100%/12</f>
        <v>8.3333333333333329E-2</v>
      </c>
      <c r="L45" s="33">
        <f>ROUND($L$9*K45,2)</f>
        <v>0</v>
      </c>
      <c r="M45" s="74"/>
    </row>
    <row r="46" spans="2:13" x14ac:dyDescent="0.2">
      <c r="B46" s="29" t="s">
        <v>5</v>
      </c>
      <c r="C46" s="104" t="s">
        <v>70</v>
      </c>
      <c r="D46" s="104"/>
      <c r="E46" s="104"/>
      <c r="F46" s="104"/>
      <c r="G46" s="104"/>
      <c r="H46" s="104"/>
      <c r="I46" s="104"/>
      <c r="J46" s="104"/>
      <c r="K46" s="75">
        <f>0.08*K45</f>
        <v>6.6666666666666662E-3</v>
      </c>
      <c r="L46" s="33">
        <f>ROUND(K46*L9,2)</f>
        <v>0</v>
      </c>
    </row>
    <row r="47" spans="2:13" x14ac:dyDescent="0.2">
      <c r="B47" s="29" t="s">
        <v>6</v>
      </c>
      <c r="C47" s="104" t="s">
        <v>69</v>
      </c>
      <c r="D47" s="104"/>
      <c r="E47" s="104"/>
      <c r="F47" s="104"/>
      <c r="G47" s="104"/>
      <c r="H47" s="104"/>
      <c r="I47" s="104"/>
      <c r="J47" s="104"/>
      <c r="K47" s="73">
        <f>(100/30*7/12)%</f>
        <v>1.9444444444444445E-2</v>
      </c>
      <c r="L47" s="33">
        <f>ROUND($L$9*K47,2)</f>
        <v>0</v>
      </c>
    </row>
    <row r="48" spans="2:13" x14ac:dyDescent="0.2">
      <c r="B48" s="29" t="s">
        <v>7</v>
      </c>
      <c r="C48" s="104" t="s">
        <v>72</v>
      </c>
      <c r="D48" s="104"/>
      <c r="E48" s="104"/>
      <c r="F48" s="104"/>
      <c r="G48" s="104"/>
      <c r="H48" s="104"/>
      <c r="I48" s="104"/>
      <c r="J48" s="104"/>
      <c r="K48" s="76">
        <f>K26*K47</f>
        <v>6.5722222222222224E-3</v>
      </c>
      <c r="L48" s="33">
        <f>ROUND(L47*K26,2)</f>
        <v>0</v>
      </c>
    </row>
    <row r="49" spans="2:12" x14ac:dyDescent="0.2">
      <c r="B49" s="29" t="s">
        <v>8</v>
      </c>
      <c r="C49" s="104" t="s">
        <v>102</v>
      </c>
      <c r="D49" s="104"/>
      <c r="E49" s="104"/>
      <c r="F49" s="104"/>
      <c r="G49" s="104"/>
      <c r="H49" s="104"/>
      <c r="I49" s="104"/>
      <c r="J49" s="104"/>
      <c r="K49" s="73">
        <f>1*0.08*0.4</f>
        <v>3.2000000000000001E-2</v>
      </c>
      <c r="L49" s="33">
        <f>ROUND($L$9*K49,2)</f>
        <v>0</v>
      </c>
    </row>
    <row r="50" spans="2:12" x14ac:dyDescent="0.2">
      <c r="B50" s="122" t="s">
        <v>73</v>
      </c>
      <c r="C50" s="122"/>
      <c r="D50" s="122"/>
      <c r="E50" s="122"/>
      <c r="F50" s="122"/>
      <c r="G50" s="122"/>
      <c r="H50" s="122"/>
      <c r="I50" s="122"/>
      <c r="J50" s="122"/>
      <c r="K50" s="69">
        <f>ROUND(SUM(K45:K49),4)</f>
        <v>0.14799999999999999</v>
      </c>
      <c r="L50" s="36">
        <f>ROUND(SUM(L45:L49),2)</f>
        <v>0</v>
      </c>
    </row>
    <row r="51" spans="2:12" x14ac:dyDescent="0.2">
      <c r="B51" s="109"/>
      <c r="C51" s="110"/>
      <c r="D51" s="110"/>
      <c r="E51" s="110"/>
      <c r="F51" s="110"/>
      <c r="G51" s="110"/>
      <c r="H51" s="110"/>
      <c r="I51" s="110"/>
      <c r="J51" s="110"/>
      <c r="K51" s="110"/>
      <c r="L51" s="110"/>
    </row>
    <row r="52" spans="2:12" ht="20.25" customHeight="1" x14ac:dyDescent="0.2">
      <c r="B52" s="105" t="s">
        <v>74</v>
      </c>
      <c r="C52" s="105"/>
      <c r="D52" s="105"/>
      <c r="E52" s="105"/>
      <c r="F52" s="105"/>
      <c r="G52" s="105"/>
      <c r="H52" s="105"/>
      <c r="I52" s="105"/>
      <c r="J52" s="105"/>
      <c r="K52" s="105"/>
      <c r="L52" s="105"/>
    </row>
    <row r="53" spans="2:12" x14ac:dyDescent="0.2">
      <c r="B53" s="106" t="s">
        <v>135</v>
      </c>
      <c r="C53" s="106"/>
      <c r="D53" s="106"/>
      <c r="E53" s="106"/>
      <c r="F53" s="106"/>
      <c r="G53" s="106"/>
      <c r="H53" s="106"/>
      <c r="I53" s="106"/>
      <c r="J53" s="106"/>
      <c r="K53" s="29" t="s">
        <v>2</v>
      </c>
      <c r="L53" s="29" t="s">
        <v>1</v>
      </c>
    </row>
    <row r="54" spans="2:12" x14ac:dyDescent="0.2">
      <c r="B54" s="29" t="s">
        <v>4</v>
      </c>
      <c r="C54" s="129" t="s">
        <v>97</v>
      </c>
      <c r="D54" s="130"/>
      <c r="E54" s="130"/>
      <c r="F54" s="130"/>
      <c r="G54" s="130"/>
      <c r="H54" s="130"/>
      <c r="I54" s="130"/>
      <c r="J54" s="131"/>
      <c r="K54" s="73"/>
      <c r="L54" s="33">
        <f>ROUND((L$9+L$41+L$60)/12,2)</f>
        <v>0</v>
      </c>
    </row>
    <row r="55" spans="2:12" x14ac:dyDescent="0.2">
      <c r="B55" s="29" t="s">
        <v>5</v>
      </c>
      <c r="C55" s="104" t="s">
        <v>96</v>
      </c>
      <c r="D55" s="104"/>
      <c r="E55" s="104"/>
      <c r="F55" s="104"/>
      <c r="G55" s="104"/>
      <c r="H55" s="104"/>
      <c r="I55" s="104"/>
      <c r="J55" s="104"/>
      <c r="K55" s="73"/>
      <c r="L55" s="33">
        <f>ROUND((L$9+L$41+L$60)/12/30,2)</f>
        <v>0</v>
      </c>
    </row>
    <row r="56" spans="2:12" x14ac:dyDescent="0.2">
      <c r="B56" s="132" t="s">
        <v>75</v>
      </c>
      <c r="C56" s="133"/>
      <c r="D56" s="133"/>
      <c r="E56" s="133"/>
      <c r="F56" s="133"/>
      <c r="G56" s="133"/>
      <c r="H56" s="133"/>
      <c r="I56" s="133"/>
      <c r="J56" s="133"/>
      <c r="K56" s="134"/>
      <c r="L56" s="36">
        <f>TRUNC(SUM(L54:L55),2)</f>
        <v>0</v>
      </c>
    </row>
    <row r="57" spans="2:12" x14ac:dyDescent="0.2">
      <c r="B57" s="107"/>
      <c r="C57" s="108"/>
      <c r="D57" s="108"/>
      <c r="E57" s="108"/>
      <c r="F57" s="108"/>
      <c r="G57" s="108"/>
      <c r="H57" s="108"/>
      <c r="I57" s="108"/>
      <c r="J57" s="108"/>
      <c r="K57" s="108"/>
      <c r="L57" s="108"/>
    </row>
    <row r="58" spans="2:12" ht="21.75" customHeight="1" x14ac:dyDescent="0.2">
      <c r="B58" s="181" t="s">
        <v>76</v>
      </c>
      <c r="C58" s="182"/>
      <c r="D58" s="182"/>
      <c r="E58" s="182"/>
      <c r="F58" s="182"/>
      <c r="G58" s="182"/>
      <c r="H58" s="182"/>
      <c r="I58" s="182"/>
      <c r="J58" s="182"/>
      <c r="K58" s="182"/>
      <c r="L58" s="183"/>
    </row>
    <row r="59" spans="2:12" x14ac:dyDescent="0.2">
      <c r="B59" s="29">
        <v>5</v>
      </c>
      <c r="C59" s="106" t="s">
        <v>13</v>
      </c>
      <c r="D59" s="106"/>
      <c r="E59" s="106"/>
      <c r="F59" s="106"/>
      <c r="G59" s="106"/>
      <c r="H59" s="106"/>
      <c r="I59" s="106"/>
      <c r="J59" s="106"/>
      <c r="K59" s="29"/>
      <c r="L59" s="29" t="s">
        <v>1</v>
      </c>
    </row>
    <row r="60" spans="2:12" x14ac:dyDescent="0.2">
      <c r="B60" s="29" t="s">
        <v>4</v>
      </c>
      <c r="C60" s="186" t="s">
        <v>126</v>
      </c>
      <c r="D60" s="186"/>
      <c r="E60" s="186"/>
      <c r="F60" s="186"/>
      <c r="G60" s="186"/>
      <c r="H60" s="186"/>
      <c r="I60" s="186"/>
      <c r="J60" s="186"/>
      <c r="K60" s="29" t="s">
        <v>0</v>
      </c>
      <c r="L60" s="78">
        <f>ROUND(SUM(L61:L68),2)</f>
        <v>0</v>
      </c>
    </row>
    <row r="61" spans="2:12" ht="25.5" customHeight="1" x14ac:dyDescent="0.2">
      <c r="B61" s="29"/>
      <c r="C61" s="193" t="s">
        <v>157</v>
      </c>
      <c r="D61" s="194"/>
      <c r="E61" s="195"/>
      <c r="F61" s="71" t="s">
        <v>98</v>
      </c>
      <c r="G61" s="9">
        <v>3</v>
      </c>
      <c r="H61" s="72" t="s">
        <v>99</v>
      </c>
      <c r="I61" s="184"/>
      <c r="J61" s="185"/>
      <c r="K61" s="40"/>
      <c r="L61" s="70">
        <f t="shared" ref="L61:L68" si="1">ROUND(I61*G61/12,2)</f>
        <v>0</v>
      </c>
    </row>
    <row r="62" spans="2:12" ht="41.25" customHeight="1" x14ac:dyDescent="0.2">
      <c r="B62" s="29"/>
      <c r="C62" s="196" t="s">
        <v>158</v>
      </c>
      <c r="D62" s="197"/>
      <c r="E62" s="198"/>
      <c r="F62" s="71" t="s">
        <v>98</v>
      </c>
      <c r="G62" s="9">
        <v>4</v>
      </c>
      <c r="H62" s="72" t="s">
        <v>99</v>
      </c>
      <c r="I62" s="184"/>
      <c r="J62" s="185"/>
      <c r="K62" s="40"/>
      <c r="L62" s="70">
        <f t="shared" si="1"/>
        <v>0</v>
      </c>
    </row>
    <row r="63" spans="2:12" ht="77.25" customHeight="1" x14ac:dyDescent="0.2">
      <c r="B63" s="29"/>
      <c r="C63" s="196" t="s">
        <v>159</v>
      </c>
      <c r="D63" s="197"/>
      <c r="E63" s="198"/>
      <c r="F63" s="71" t="s">
        <v>98</v>
      </c>
      <c r="G63" s="9">
        <v>1</v>
      </c>
      <c r="H63" s="72" t="s">
        <v>99</v>
      </c>
      <c r="I63" s="184"/>
      <c r="J63" s="185"/>
      <c r="K63" s="40"/>
      <c r="L63" s="70">
        <f t="shared" si="1"/>
        <v>0</v>
      </c>
    </row>
    <row r="64" spans="2:12" ht="56.25" customHeight="1" x14ac:dyDescent="0.2">
      <c r="B64" s="29"/>
      <c r="C64" s="187" t="s">
        <v>160</v>
      </c>
      <c r="D64" s="188"/>
      <c r="E64" s="189"/>
      <c r="F64" s="71" t="s">
        <v>98</v>
      </c>
      <c r="G64" s="9">
        <v>1</v>
      </c>
      <c r="H64" s="72" t="s">
        <v>99</v>
      </c>
      <c r="I64" s="184"/>
      <c r="J64" s="185"/>
      <c r="K64" s="40"/>
      <c r="L64" s="70">
        <f t="shared" si="1"/>
        <v>0</v>
      </c>
    </row>
    <row r="65" spans="2:12" ht="66.75" customHeight="1" x14ac:dyDescent="0.2">
      <c r="B65" s="29"/>
      <c r="C65" s="187" t="s">
        <v>161</v>
      </c>
      <c r="D65" s="188"/>
      <c r="E65" s="189"/>
      <c r="F65" s="71" t="s">
        <v>98</v>
      </c>
      <c r="G65" s="9">
        <v>1</v>
      </c>
      <c r="H65" s="72" t="s">
        <v>99</v>
      </c>
      <c r="I65" s="184"/>
      <c r="J65" s="185"/>
      <c r="K65" s="40"/>
      <c r="L65" s="70">
        <f t="shared" si="1"/>
        <v>0</v>
      </c>
    </row>
    <row r="66" spans="2:12" ht="44.25" customHeight="1" x14ac:dyDescent="0.2">
      <c r="B66" s="29"/>
      <c r="C66" s="187" t="s">
        <v>162</v>
      </c>
      <c r="D66" s="188"/>
      <c r="E66" s="189"/>
      <c r="F66" s="71" t="s">
        <v>98</v>
      </c>
      <c r="G66" s="9">
        <v>1</v>
      </c>
      <c r="H66" s="72" t="s">
        <v>99</v>
      </c>
      <c r="I66" s="184"/>
      <c r="J66" s="185"/>
      <c r="K66" s="40"/>
      <c r="L66" s="70">
        <f t="shared" si="1"/>
        <v>0</v>
      </c>
    </row>
    <row r="67" spans="2:12" ht="55.5" customHeight="1" x14ac:dyDescent="0.2">
      <c r="B67" s="29"/>
      <c r="C67" s="187" t="s">
        <v>163</v>
      </c>
      <c r="D67" s="188"/>
      <c r="E67" s="189"/>
      <c r="F67" s="71" t="s">
        <v>98</v>
      </c>
      <c r="G67" s="9">
        <v>28</v>
      </c>
      <c r="H67" s="72" t="s">
        <v>99</v>
      </c>
      <c r="I67" s="184"/>
      <c r="J67" s="185"/>
      <c r="K67" s="40"/>
      <c r="L67" s="70">
        <f t="shared" si="1"/>
        <v>0</v>
      </c>
    </row>
    <row r="68" spans="2:12" ht="55.5" customHeight="1" x14ac:dyDescent="0.2">
      <c r="B68" s="29"/>
      <c r="C68" s="187" t="s">
        <v>164</v>
      </c>
      <c r="D68" s="188"/>
      <c r="E68" s="189"/>
      <c r="F68" s="71" t="s">
        <v>98</v>
      </c>
      <c r="G68" s="9">
        <v>15</v>
      </c>
      <c r="H68" s="72" t="s">
        <v>99</v>
      </c>
      <c r="I68" s="184"/>
      <c r="J68" s="185"/>
      <c r="K68" s="40"/>
      <c r="L68" s="70">
        <f t="shared" si="1"/>
        <v>0</v>
      </c>
    </row>
    <row r="69" spans="2:12" x14ac:dyDescent="0.2">
      <c r="B69" s="132" t="s">
        <v>77</v>
      </c>
      <c r="C69" s="133"/>
      <c r="D69" s="133"/>
      <c r="E69" s="133"/>
      <c r="F69" s="133"/>
      <c r="G69" s="133"/>
      <c r="H69" s="133"/>
      <c r="I69" s="133"/>
      <c r="J69" s="134"/>
      <c r="K69" s="69" t="s">
        <v>0</v>
      </c>
      <c r="L69" s="36">
        <f>ROUND((L60),2)</f>
        <v>0</v>
      </c>
    </row>
    <row r="70" spans="2:12" x14ac:dyDescent="0.2">
      <c r="B70" s="107"/>
      <c r="C70" s="108"/>
      <c r="D70" s="108"/>
      <c r="E70" s="108"/>
      <c r="F70" s="108"/>
      <c r="G70" s="108"/>
      <c r="H70" s="108"/>
      <c r="I70" s="108"/>
      <c r="J70" s="108"/>
      <c r="K70" s="108"/>
      <c r="L70" s="108"/>
    </row>
    <row r="71" spans="2:12" ht="21" customHeight="1" x14ac:dyDescent="0.2">
      <c r="B71" s="181" t="s">
        <v>78</v>
      </c>
      <c r="C71" s="182"/>
      <c r="D71" s="182"/>
      <c r="E71" s="182"/>
      <c r="F71" s="182"/>
      <c r="G71" s="182"/>
      <c r="H71" s="182"/>
      <c r="I71" s="182"/>
      <c r="J71" s="182"/>
      <c r="K71" s="182"/>
      <c r="L71" s="183"/>
    </row>
    <row r="72" spans="2:12" x14ac:dyDescent="0.2">
      <c r="B72" s="29">
        <v>6</v>
      </c>
      <c r="C72" s="106" t="s">
        <v>16</v>
      </c>
      <c r="D72" s="106"/>
      <c r="E72" s="106"/>
      <c r="F72" s="106"/>
      <c r="G72" s="106"/>
      <c r="H72" s="106"/>
      <c r="I72" s="106"/>
      <c r="J72" s="106"/>
      <c r="K72" s="29" t="s">
        <v>2</v>
      </c>
      <c r="L72" s="29" t="s">
        <v>1</v>
      </c>
    </row>
    <row r="73" spans="2:12" x14ac:dyDescent="0.2">
      <c r="B73" s="29" t="s">
        <v>4</v>
      </c>
      <c r="C73" s="151" t="s">
        <v>17</v>
      </c>
      <c r="D73" s="151"/>
      <c r="E73" s="151"/>
      <c r="F73" s="151"/>
      <c r="G73" s="151"/>
      <c r="H73" s="151"/>
      <c r="I73" s="151"/>
      <c r="J73" s="151"/>
      <c r="K73" s="28"/>
      <c r="L73" s="33">
        <f>ROUND(K73*L88,2)</f>
        <v>0</v>
      </c>
    </row>
    <row r="74" spans="2:12" x14ac:dyDescent="0.2">
      <c r="B74" s="29" t="s">
        <v>5</v>
      </c>
      <c r="C74" s="151" t="s">
        <v>3</v>
      </c>
      <c r="D74" s="151"/>
      <c r="E74" s="151"/>
      <c r="F74" s="151"/>
      <c r="G74" s="151"/>
      <c r="H74" s="151"/>
      <c r="I74" s="151"/>
      <c r="J74" s="151"/>
      <c r="K74" s="28"/>
      <c r="L74" s="33">
        <f>ROUND(K74*(L73+L88),2)</f>
        <v>0</v>
      </c>
    </row>
    <row r="75" spans="2:12" x14ac:dyDescent="0.2">
      <c r="B75" s="29" t="s">
        <v>6</v>
      </c>
      <c r="C75" s="122" t="s">
        <v>44</v>
      </c>
      <c r="D75" s="122"/>
      <c r="E75" s="122"/>
      <c r="F75" s="122"/>
      <c r="G75" s="122"/>
      <c r="H75" s="122"/>
      <c r="I75" s="122"/>
      <c r="J75" s="122"/>
      <c r="K75" s="30"/>
      <c r="L75" s="31"/>
    </row>
    <row r="76" spans="2:12" x14ac:dyDescent="0.2">
      <c r="B76" s="29" t="s">
        <v>45</v>
      </c>
      <c r="C76" s="104" t="s">
        <v>41</v>
      </c>
      <c r="D76" s="104"/>
      <c r="E76" s="104"/>
      <c r="F76" s="104"/>
      <c r="G76" s="104"/>
      <c r="H76" s="104"/>
      <c r="I76" s="104"/>
      <c r="J76" s="104"/>
      <c r="K76" s="32">
        <v>6.4999999999999997E-3</v>
      </c>
      <c r="L76" s="33">
        <f>((L$73+L$74+L$88)*K76)/(100%-K$76)</f>
        <v>0</v>
      </c>
    </row>
    <row r="77" spans="2:12" x14ac:dyDescent="0.2">
      <c r="B77" s="29" t="s">
        <v>46</v>
      </c>
      <c r="C77" s="104" t="s">
        <v>42</v>
      </c>
      <c r="D77" s="104"/>
      <c r="E77" s="104"/>
      <c r="F77" s="104"/>
      <c r="G77" s="104"/>
      <c r="H77" s="104"/>
      <c r="I77" s="104"/>
      <c r="J77" s="104"/>
      <c r="K77" s="34">
        <v>7.5999999999999998E-2</v>
      </c>
      <c r="L77" s="33">
        <f>((L$73+L$74+L$88)*K77)/(100%-K77)</f>
        <v>0</v>
      </c>
    </row>
    <row r="78" spans="2:12" x14ac:dyDescent="0.2">
      <c r="B78" s="29" t="s">
        <v>47</v>
      </c>
      <c r="C78" s="151" t="s">
        <v>127</v>
      </c>
      <c r="D78" s="151"/>
      <c r="E78" s="151"/>
      <c r="F78" s="151"/>
      <c r="G78" s="151"/>
      <c r="H78" s="151"/>
      <c r="I78" s="151"/>
      <c r="J78" s="151"/>
      <c r="K78" s="34">
        <v>0.03</v>
      </c>
      <c r="L78" s="33">
        <f>((L$73+L$74+L$88)*K78)/(100%-K78)</f>
        <v>0</v>
      </c>
    </row>
    <row r="79" spans="2:12" x14ac:dyDescent="0.2">
      <c r="B79" s="132" t="s">
        <v>79</v>
      </c>
      <c r="C79" s="133"/>
      <c r="D79" s="133"/>
      <c r="E79" s="133"/>
      <c r="F79" s="133"/>
      <c r="G79" s="133"/>
      <c r="H79" s="133"/>
      <c r="I79" s="133"/>
      <c r="J79" s="134"/>
      <c r="K79" s="35"/>
      <c r="L79" s="36">
        <f>ROUND(SUM(L73:L78),2)</f>
        <v>0</v>
      </c>
    </row>
    <row r="80" spans="2:12" ht="21" customHeight="1" x14ac:dyDescent="0.2">
      <c r="B80" s="37"/>
      <c r="C80" s="153"/>
      <c r="D80" s="153"/>
      <c r="E80" s="153"/>
      <c r="F80" s="153"/>
      <c r="G80" s="153"/>
      <c r="H80" s="153"/>
      <c r="I80" s="153"/>
      <c r="J80" s="153"/>
      <c r="K80" s="153"/>
      <c r="L80" s="153"/>
    </row>
    <row r="81" spans="2:12" x14ac:dyDescent="0.2">
      <c r="B81" s="178" t="s">
        <v>80</v>
      </c>
      <c r="C81" s="179"/>
      <c r="D81" s="179"/>
      <c r="E81" s="179"/>
      <c r="F81" s="179"/>
      <c r="G81" s="179"/>
      <c r="H81" s="179"/>
      <c r="I81" s="179"/>
      <c r="J81" s="179"/>
      <c r="K81" s="179"/>
      <c r="L81" s="180"/>
    </row>
    <row r="82" spans="2:12" x14ac:dyDescent="0.2">
      <c r="B82" s="109" t="s">
        <v>18</v>
      </c>
      <c r="C82" s="110"/>
      <c r="D82" s="110"/>
      <c r="E82" s="110"/>
      <c r="F82" s="110"/>
      <c r="G82" s="110"/>
      <c r="H82" s="110"/>
      <c r="I82" s="110"/>
      <c r="J82" s="110"/>
      <c r="K82" s="152"/>
      <c r="L82" s="29" t="s">
        <v>1</v>
      </c>
    </row>
    <row r="83" spans="2:12" x14ac:dyDescent="0.2">
      <c r="B83" s="40" t="s">
        <v>4</v>
      </c>
      <c r="C83" s="142" t="str">
        <f>B4</f>
        <v>MÓDULO 1 - COMPOSIÇÃO DA REMUNERAÇÃO</v>
      </c>
      <c r="D83" s="143"/>
      <c r="E83" s="143"/>
      <c r="F83" s="143"/>
      <c r="G83" s="143"/>
      <c r="H83" s="143"/>
      <c r="I83" s="143"/>
      <c r="J83" s="143"/>
      <c r="K83" s="144"/>
      <c r="L83" s="33">
        <f>L9</f>
        <v>0</v>
      </c>
    </row>
    <row r="84" spans="2:12" x14ac:dyDescent="0.2">
      <c r="B84" s="40" t="s">
        <v>5</v>
      </c>
      <c r="C84" s="142" t="str">
        <f>B11</f>
        <v>MÓDULO 2 – ENCARGOS E BENEFÍCIOS ANUAIS, MENSAIS E DIÁRIOS</v>
      </c>
      <c r="D84" s="143"/>
      <c r="E84" s="143"/>
      <c r="F84" s="143"/>
      <c r="G84" s="143"/>
      <c r="H84" s="143"/>
      <c r="I84" s="143"/>
      <c r="J84" s="143"/>
      <c r="K84" s="144"/>
      <c r="L84" s="33">
        <f>L41</f>
        <v>0</v>
      </c>
    </row>
    <row r="85" spans="2:12" x14ac:dyDescent="0.2">
      <c r="B85" s="40" t="s">
        <v>6</v>
      </c>
      <c r="C85" s="142" t="str">
        <f>B43</f>
        <v>MÓDULO 3 – PROVISÃO PARA RESCISÃO</v>
      </c>
      <c r="D85" s="143"/>
      <c r="E85" s="143"/>
      <c r="F85" s="143"/>
      <c r="G85" s="143"/>
      <c r="H85" s="143"/>
      <c r="I85" s="143"/>
      <c r="J85" s="143"/>
      <c r="K85" s="144"/>
      <c r="L85" s="33">
        <f>L50</f>
        <v>0</v>
      </c>
    </row>
    <row r="86" spans="2:12" x14ac:dyDescent="0.2">
      <c r="B86" s="40" t="s">
        <v>7</v>
      </c>
      <c r="C86" s="142" t="str">
        <f>B52</f>
        <v>MÓDULO 4 – CUSTO DE REPOSIÇÃO DO PROFISSIONAL AUSENTE</v>
      </c>
      <c r="D86" s="143"/>
      <c r="E86" s="143"/>
      <c r="F86" s="143"/>
      <c r="G86" s="143"/>
      <c r="H86" s="143"/>
      <c r="I86" s="143"/>
      <c r="J86" s="143"/>
      <c r="K86" s="144"/>
      <c r="L86" s="33">
        <f>L56</f>
        <v>0</v>
      </c>
    </row>
    <row r="87" spans="2:12" x14ac:dyDescent="0.2">
      <c r="B87" s="40" t="s">
        <v>8</v>
      </c>
      <c r="C87" s="142" t="str">
        <f>B58</f>
        <v>MÓDULO 5 – INSUMOS DIVERSOS</v>
      </c>
      <c r="D87" s="143"/>
      <c r="E87" s="143"/>
      <c r="F87" s="143"/>
      <c r="G87" s="143"/>
      <c r="H87" s="143"/>
      <c r="I87" s="143"/>
      <c r="J87" s="143"/>
      <c r="K87" s="144"/>
      <c r="L87" s="33">
        <f>L69</f>
        <v>0</v>
      </c>
    </row>
    <row r="88" spans="2:12" x14ac:dyDescent="0.2">
      <c r="B88" s="29"/>
      <c r="C88" s="132" t="s">
        <v>81</v>
      </c>
      <c r="D88" s="133"/>
      <c r="E88" s="133"/>
      <c r="F88" s="133"/>
      <c r="G88" s="133"/>
      <c r="H88" s="133"/>
      <c r="I88" s="133"/>
      <c r="J88" s="133"/>
      <c r="K88" s="134"/>
      <c r="L88" s="41">
        <f>TRUNC(SUM(L83:L87),2)</f>
        <v>0</v>
      </c>
    </row>
    <row r="89" spans="2:12" x14ac:dyDescent="0.2">
      <c r="B89" s="40" t="s">
        <v>9</v>
      </c>
      <c r="C89" s="142" t="str">
        <f>B71</f>
        <v>MÓDULO 6 – CUSTOS INDIRETOS, TRIBUTOS E LUCRO</v>
      </c>
      <c r="D89" s="143"/>
      <c r="E89" s="143"/>
      <c r="F89" s="143"/>
      <c r="G89" s="143"/>
      <c r="H89" s="143"/>
      <c r="I89" s="143"/>
      <c r="J89" s="143"/>
      <c r="K89" s="144"/>
      <c r="L89" s="33">
        <f>L79</f>
        <v>0</v>
      </c>
    </row>
    <row r="90" spans="2:12" x14ac:dyDescent="0.2">
      <c r="B90" s="132" t="s">
        <v>83</v>
      </c>
      <c r="C90" s="133"/>
      <c r="D90" s="133"/>
      <c r="E90" s="133"/>
      <c r="F90" s="133"/>
      <c r="G90" s="133"/>
      <c r="H90" s="133"/>
      <c r="I90" s="133"/>
      <c r="J90" s="133"/>
      <c r="K90" s="134"/>
      <c r="L90" s="41">
        <f>TRUNC(SUM(L88:L89),2)</f>
        <v>0</v>
      </c>
    </row>
    <row r="91" spans="2:12" x14ac:dyDescent="0.2">
      <c r="L91" s="42"/>
    </row>
    <row r="92" spans="2:12" hidden="1" x14ac:dyDescent="0.2">
      <c r="B92" s="37"/>
      <c r="C92" s="138" t="s">
        <v>20</v>
      </c>
      <c r="D92" s="138"/>
      <c r="E92" s="138"/>
      <c r="F92" s="138"/>
      <c r="G92" s="138"/>
      <c r="H92" s="138"/>
      <c r="I92" s="138"/>
      <c r="J92" s="138"/>
      <c r="K92" s="43"/>
      <c r="L92" s="43"/>
    </row>
    <row r="93" spans="2:12" ht="40.5" hidden="1" customHeight="1" x14ac:dyDescent="0.2">
      <c r="B93" s="145" t="s">
        <v>22</v>
      </c>
      <c r="C93" s="146"/>
      <c r="D93" s="145" t="s">
        <v>23</v>
      </c>
      <c r="E93" s="146"/>
      <c r="F93" s="145" t="s">
        <v>25</v>
      </c>
      <c r="G93" s="146"/>
      <c r="H93" s="44"/>
      <c r="I93" s="44"/>
      <c r="J93" s="44" t="s">
        <v>24</v>
      </c>
      <c r="K93" s="45" t="s">
        <v>21</v>
      </c>
      <c r="L93" s="46" t="s">
        <v>1</v>
      </c>
    </row>
    <row r="94" spans="2:12" ht="12.75" hidden="1" customHeight="1" x14ac:dyDescent="0.2">
      <c r="B94" s="149" t="s">
        <v>26</v>
      </c>
      <c r="C94" s="150"/>
      <c r="D94" s="176" t="s">
        <v>30</v>
      </c>
      <c r="E94" s="177"/>
      <c r="F94" s="147"/>
      <c r="G94" s="148"/>
      <c r="H94" s="48"/>
      <c r="I94" s="48"/>
      <c r="J94" s="49" t="s">
        <v>30</v>
      </c>
      <c r="K94" s="50"/>
      <c r="L94" s="51">
        <v>0</v>
      </c>
    </row>
    <row r="95" spans="2:12" ht="12.75" hidden="1" customHeight="1" x14ac:dyDescent="0.2">
      <c r="B95" s="168" t="s">
        <v>27</v>
      </c>
      <c r="C95" s="169"/>
      <c r="D95" s="170" t="s">
        <v>30</v>
      </c>
      <c r="E95" s="171"/>
      <c r="F95" s="172"/>
      <c r="G95" s="173"/>
      <c r="H95" s="53"/>
      <c r="I95" s="53"/>
      <c r="J95" s="38" t="s">
        <v>30</v>
      </c>
      <c r="K95" s="54"/>
      <c r="L95" s="55">
        <v>0</v>
      </c>
    </row>
    <row r="96" spans="2:12" ht="12.75" hidden="1" customHeight="1" x14ac:dyDescent="0.2">
      <c r="B96" s="168" t="s">
        <v>28</v>
      </c>
      <c r="C96" s="169"/>
      <c r="D96" s="170" t="s">
        <v>30</v>
      </c>
      <c r="E96" s="171"/>
      <c r="F96" s="172"/>
      <c r="G96" s="173"/>
      <c r="H96" s="53"/>
      <c r="I96" s="53"/>
      <c r="J96" s="38" t="s">
        <v>30</v>
      </c>
      <c r="K96" s="54"/>
      <c r="L96" s="55">
        <v>0</v>
      </c>
    </row>
    <row r="97" spans="2:12" ht="12.75" hidden="1" customHeight="1" x14ac:dyDescent="0.2">
      <c r="B97" s="168" t="s">
        <v>29</v>
      </c>
      <c r="C97" s="169"/>
      <c r="D97" s="170" t="s">
        <v>30</v>
      </c>
      <c r="E97" s="171"/>
      <c r="F97" s="172"/>
      <c r="G97" s="173"/>
      <c r="H97" s="53"/>
      <c r="I97" s="53"/>
      <c r="J97" s="38" t="s">
        <v>30</v>
      </c>
      <c r="K97" s="54"/>
      <c r="L97" s="55">
        <v>0</v>
      </c>
    </row>
    <row r="98" spans="2:12" ht="12.75" hidden="1" customHeight="1" x14ac:dyDescent="0.2">
      <c r="B98" s="166"/>
      <c r="C98" s="167"/>
      <c r="D98" s="172"/>
      <c r="E98" s="173"/>
      <c r="F98" s="172"/>
      <c r="G98" s="173"/>
      <c r="H98" s="53"/>
      <c r="I98" s="53"/>
      <c r="J98" s="56"/>
      <c r="K98" s="57"/>
      <c r="L98" s="55"/>
    </row>
    <row r="99" spans="2:12" ht="13.5" hidden="1" customHeight="1" x14ac:dyDescent="0.2">
      <c r="B99" s="164"/>
      <c r="C99" s="165"/>
      <c r="D99" s="174"/>
      <c r="E99" s="175"/>
      <c r="F99" s="174"/>
      <c r="G99" s="175"/>
      <c r="H99" s="58"/>
      <c r="I99" s="58"/>
      <c r="J99" s="59"/>
      <c r="K99" s="60"/>
      <c r="L99" s="61"/>
    </row>
    <row r="100" spans="2:12" ht="13.5" hidden="1" customHeight="1" x14ac:dyDescent="0.2">
      <c r="B100" s="160" t="s">
        <v>31</v>
      </c>
      <c r="C100" s="161"/>
      <c r="D100" s="161"/>
      <c r="E100" s="161"/>
      <c r="F100" s="161"/>
      <c r="G100" s="161"/>
      <c r="H100" s="161"/>
      <c r="I100" s="161"/>
      <c r="J100" s="161"/>
      <c r="K100" s="163"/>
      <c r="L100" s="62">
        <f>SUM(L98:L99)</f>
        <v>0</v>
      </c>
    </row>
    <row r="101" spans="2:12" hidden="1" x14ac:dyDescent="0.2"/>
    <row r="102" spans="2:12" hidden="1" x14ac:dyDescent="0.2">
      <c r="B102" s="37" t="s">
        <v>32</v>
      </c>
      <c r="C102" s="138" t="s">
        <v>33</v>
      </c>
      <c r="D102" s="138"/>
      <c r="E102" s="138"/>
      <c r="F102" s="138"/>
      <c r="G102" s="138"/>
      <c r="H102" s="138"/>
      <c r="I102" s="138"/>
      <c r="J102" s="138"/>
      <c r="K102" s="43"/>
      <c r="L102" s="43"/>
    </row>
    <row r="103" spans="2:12" ht="13.5" hidden="1" customHeight="1" x14ac:dyDescent="0.2">
      <c r="B103" s="160" t="s">
        <v>34</v>
      </c>
      <c r="C103" s="161"/>
      <c r="D103" s="161"/>
      <c r="E103" s="161"/>
      <c r="F103" s="161"/>
      <c r="G103" s="161"/>
      <c r="H103" s="161"/>
      <c r="I103" s="161"/>
      <c r="J103" s="161"/>
      <c r="K103" s="161"/>
      <c r="L103" s="162"/>
    </row>
    <row r="104" spans="2:12" ht="13.5" hidden="1" customHeight="1" x14ac:dyDescent="0.2">
      <c r="B104" s="63"/>
      <c r="C104" s="157" t="s">
        <v>35</v>
      </c>
      <c r="D104" s="158"/>
      <c r="E104" s="158"/>
      <c r="F104" s="158"/>
      <c r="G104" s="158"/>
      <c r="H104" s="158"/>
      <c r="I104" s="158"/>
      <c r="J104" s="158"/>
      <c r="K104" s="159"/>
      <c r="L104" s="46" t="s">
        <v>1</v>
      </c>
    </row>
    <row r="105" spans="2:12" ht="12.75" hidden="1" customHeight="1" x14ac:dyDescent="0.2">
      <c r="B105" s="47" t="s">
        <v>4</v>
      </c>
      <c r="C105" s="139" t="s">
        <v>36</v>
      </c>
      <c r="D105" s="140"/>
      <c r="E105" s="140"/>
      <c r="F105" s="140"/>
      <c r="G105" s="140"/>
      <c r="H105" s="140"/>
      <c r="I105" s="140"/>
      <c r="J105" s="140"/>
      <c r="K105" s="141"/>
      <c r="L105" s="64">
        <f>L76</f>
        <v>0</v>
      </c>
    </row>
    <row r="106" spans="2:12" ht="12.75" hidden="1" customHeight="1" x14ac:dyDescent="0.2">
      <c r="B106" s="52" t="s">
        <v>5</v>
      </c>
      <c r="C106" s="142" t="s">
        <v>37</v>
      </c>
      <c r="D106" s="143"/>
      <c r="E106" s="143"/>
      <c r="F106" s="143"/>
      <c r="G106" s="143"/>
      <c r="H106" s="143"/>
      <c r="I106" s="143"/>
      <c r="J106" s="143"/>
      <c r="K106" s="144"/>
      <c r="L106" s="65" t="e">
        <f>#REF!</f>
        <v>#REF!</v>
      </c>
    </row>
    <row r="107" spans="2:12" ht="13.5" hidden="1" customHeight="1" x14ac:dyDescent="0.2">
      <c r="B107" s="52" t="s">
        <v>6</v>
      </c>
      <c r="C107" s="154" t="s">
        <v>38</v>
      </c>
      <c r="D107" s="155"/>
      <c r="E107" s="155"/>
      <c r="F107" s="155"/>
      <c r="G107" s="155"/>
      <c r="H107" s="155"/>
      <c r="I107" s="155"/>
      <c r="J107" s="155"/>
      <c r="K107" s="156"/>
      <c r="L107" s="65">
        <f>L79</f>
        <v>0</v>
      </c>
    </row>
    <row r="108" spans="2:12" ht="13.5" hidden="1" customHeight="1" x14ac:dyDescent="0.2">
      <c r="B108" s="135" t="s">
        <v>15</v>
      </c>
      <c r="C108" s="136"/>
      <c r="D108" s="136"/>
      <c r="E108" s="136"/>
      <c r="F108" s="136"/>
      <c r="G108" s="136"/>
      <c r="H108" s="136"/>
      <c r="I108" s="136"/>
      <c r="J108" s="136"/>
      <c r="K108" s="137"/>
      <c r="L108" s="62" t="e">
        <f>SUM(L105:L107)</f>
        <v>#REF!</v>
      </c>
    </row>
    <row r="109" spans="2:12" hidden="1" x14ac:dyDescent="0.2">
      <c r="B109" s="37" t="s">
        <v>14</v>
      </c>
      <c r="C109" t="s">
        <v>39</v>
      </c>
    </row>
    <row r="110" spans="2:12" hidden="1" x14ac:dyDescent="0.2"/>
    <row r="111" spans="2:12" hidden="1" x14ac:dyDescent="0.2"/>
    <row r="112" spans="2:12" hidden="1" x14ac:dyDescent="0.2">
      <c r="C112" s="66" t="s">
        <v>82</v>
      </c>
      <c r="D112" s="66" t="e">
        <f>L90/L6</f>
        <v>#DIV/0!</v>
      </c>
    </row>
    <row r="113" spans="2:6" x14ac:dyDescent="0.2">
      <c r="B113" s="67"/>
      <c r="C113" s="66"/>
      <c r="F113" s="68"/>
    </row>
    <row r="116" spans="2:6" x14ac:dyDescent="0.2">
      <c r="B116" s="68"/>
    </row>
    <row r="117" spans="2:6" x14ac:dyDescent="0.2">
      <c r="B117" s="68"/>
    </row>
  </sheetData>
  <sheetProtection algorithmName="SHA-512" hashValue="K5xuSM5kfdV2YIU2t3Tw8+RYCPkv41L/mZKpLky25UJHin6BIZxOiLXhoBgWDlO4XN2Iki7PO9GE2mEw4pKNyw==" saltValue="us4z09u+5swkXgKBwOdLXQ==" spinCount="100000" sheet="1" objects="1" scenarios="1"/>
  <mergeCells count="130">
    <mergeCell ref="D30:E30"/>
    <mergeCell ref="H30:I30"/>
    <mergeCell ref="B50:J50"/>
    <mergeCell ref="C31:J31"/>
    <mergeCell ref="C33:J33"/>
    <mergeCell ref="C32:J32"/>
    <mergeCell ref="B35:L35"/>
    <mergeCell ref="B36:L36"/>
    <mergeCell ref="B37:K37"/>
    <mergeCell ref="C38:K38"/>
    <mergeCell ref="C39:K39"/>
    <mergeCell ref="C40:K40"/>
    <mergeCell ref="C48:J48"/>
    <mergeCell ref="C49:J49"/>
    <mergeCell ref="B41:K41"/>
    <mergeCell ref="B43:L43"/>
    <mergeCell ref="C44:J44"/>
    <mergeCell ref="C45:J45"/>
    <mergeCell ref="C46:J46"/>
    <mergeCell ref="C47:J47"/>
    <mergeCell ref="B58:L58"/>
    <mergeCell ref="C54:J54"/>
    <mergeCell ref="B1:L1"/>
    <mergeCell ref="C61:E61"/>
    <mergeCell ref="C62:E62"/>
    <mergeCell ref="C63:E63"/>
    <mergeCell ref="C64:E64"/>
    <mergeCell ref="C65:E65"/>
    <mergeCell ref="C66:E66"/>
    <mergeCell ref="B27:L27"/>
    <mergeCell ref="B28:J28"/>
    <mergeCell ref="B9:K9"/>
    <mergeCell ref="B11:L11"/>
    <mergeCell ref="B17:J17"/>
    <mergeCell ref="C18:J18"/>
    <mergeCell ref="C21:J21"/>
    <mergeCell ref="C22:J22"/>
    <mergeCell ref="C24:J24"/>
    <mergeCell ref="C25:J25"/>
    <mergeCell ref="C23:J23"/>
    <mergeCell ref="I62:J62"/>
    <mergeCell ref="I63:J63"/>
    <mergeCell ref="B34:K34"/>
    <mergeCell ref="D8:J8"/>
    <mergeCell ref="B81:L81"/>
    <mergeCell ref="C74:J74"/>
    <mergeCell ref="C75:J75"/>
    <mergeCell ref="B79:J79"/>
    <mergeCell ref="B71:L71"/>
    <mergeCell ref="C72:J72"/>
    <mergeCell ref="C73:J73"/>
    <mergeCell ref="C59:J59"/>
    <mergeCell ref="I65:J65"/>
    <mergeCell ref="I61:J61"/>
    <mergeCell ref="I66:J66"/>
    <mergeCell ref="I67:J67"/>
    <mergeCell ref="C76:J76"/>
    <mergeCell ref="C77:J77"/>
    <mergeCell ref="C60:J60"/>
    <mergeCell ref="B69:J69"/>
    <mergeCell ref="B70:L70"/>
    <mergeCell ref="I64:J64"/>
    <mergeCell ref="C68:E68"/>
    <mergeCell ref="I68:J68"/>
    <mergeCell ref="C67:E67"/>
    <mergeCell ref="D96:E96"/>
    <mergeCell ref="F96:G96"/>
    <mergeCell ref="F97:G97"/>
    <mergeCell ref="D97:E97"/>
    <mergeCell ref="D98:E98"/>
    <mergeCell ref="D99:E99"/>
    <mergeCell ref="F98:G98"/>
    <mergeCell ref="F99:G99"/>
    <mergeCell ref="C86:K86"/>
    <mergeCell ref="B95:C95"/>
    <mergeCell ref="F95:G95"/>
    <mergeCell ref="C92:J92"/>
    <mergeCell ref="C89:K89"/>
    <mergeCell ref="B90:K90"/>
    <mergeCell ref="D93:E93"/>
    <mergeCell ref="D94:E94"/>
    <mergeCell ref="D95:E95"/>
    <mergeCell ref="B108:K108"/>
    <mergeCell ref="C102:J102"/>
    <mergeCell ref="C105:K105"/>
    <mergeCell ref="C106:K106"/>
    <mergeCell ref="F93:G93"/>
    <mergeCell ref="F94:G94"/>
    <mergeCell ref="B94:C94"/>
    <mergeCell ref="C78:J78"/>
    <mergeCell ref="B82:K82"/>
    <mergeCell ref="C87:K87"/>
    <mergeCell ref="C88:K88"/>
    <mergeCell ref="C80:L80"/>
    <mergeCell ref="C83:K83"/>
    <mergeCell ref="C84:K84"/>
    <mergeCell ref="C85:K85"/>
    <mergeCell ref="B93:C93"/>
    <mergeCell ref="C107:K107"/>
    <mergeCell ref="C104:K104"/>
    <mergeCell ref="B103:L103"/>
    <mergeCell ref="B100:K100"/>
    <mergeCell ref="B99:C99"/>
    <mergeCell ref="B98:C98"/>
    <mergeCell ref="B97:C97"/>
    <mergeCell ref="B96:C96"/>
    <mergeCell ref="C55:J55"/>
    <mergeCell ref="B52:L52"/>
    <mergeCell ref="B53:J53"/>
    <mergeCell ref="B57:L57"/>
    <mergeCell ref="B51:L51"/>
    <mergeCell ref="B42:L42"/>
    <mergeCell ref="B2:C2"/>
    <mergeCell ref="D2:L2"/>
    <mergeCell ref="B3:C3"/>
    <mergeCell ref="D3:L3"/>
    <mergeCell ref="C5:J5"/>
    <mergeCell ref="C6:J6"/>
    <mergeCell ref="B26:J26"/>
    <mergeCell ref="B16:L16"/>
    <mergeCell ref="C19:J19"/>
    <mergeCell ref="D7:F7"/>
    <mergeCell ref="H7:J7"/>
    <mergeCell ref="C13:J13"/>
    <mergeCell ref="C14:J14"/>
    <mergeCell ref="B15:J15"/>
    <mergeCell ref="C20:J20"/>
    <mergeCell ref="B4:L4"/>
    <mergeCell ref="B12:J12"/>
    <mergeCell ref="B56:K56"/>
  </mergeCells>
  <phoneticPr fontId="6" type="noConversion"/>
  <pageMargins left="0.19685039370078741" right="0.19685039370078741" top="0.19685039370078741" bottom="0.19685039370078741" header="0.19685039370078741" footer="0.19685039370078741"/>
  <pageSetup paperSize="9" scale="47" firstPageNumber="0" fitToHeight="3" orientation="portrait" r:id="rId1"/>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M120"/>
  <sheetViews>
    <sheetView topLeftCell="A7" zoomScaleNormal="100" workbookViewId="0">
      <selection activeCell="C24" sqref="C24:J25"/>
    </sheetView>
  </sheetViews>
  <sheetFormatPr defaultRowHeight="12.75" x14ac:dyDescent="0.2"/>
  <cols>
    <col min="2" max="2" width="3.42578125" customWidth="1"/>
    <col min="3" max="3" width="36.7109375" customWidth="1"/>
    <col min="4" max="4" width="8.140625" customWidth="1"/>
    <col min="5" max="5" width="7.85546875" customWidth="1"/>
    <col min="6" max="6" width="16.85546875" bestFit="1" customWidth="1"/>
    <col min="7" max="7" width="16.28515625" bestFit="1" customWidth="1"/>
    <col min="8" max="8" width="18.42578125" customWidth="1"/>
    <col min="9" max="9" width="9.140625" customWidth="1"/>
    <col min="10" max="10" width="15.5703125" customWidth="1"/>
    <col min="11" max="11" width="9.28515625" bestFit="1" customWidth="1"/>
    <col min="12" max="12" width="13.85546875" bestFit="1" customWidth="1"/>
    <col min="13" max="13" width="15.85546875" customWidth="1"/>
    <col min="14" max="14" width="14.5703125" customWidth="1"/>
    <col min="15" max="15" width="12.140625" customWidth="1"/>
    <col min="16" max="16" width="13.28515625" customWidth="1"/>
    <col min="17" max="17" width="9.5703125" bestFit="1" customWidth="1"/>
  </cols>
  <sheetData>
    <row r="1" spans="2:12" ht="36" customHeight="1" x14ac:dyDescent="0.2">
      <c r="B1" s="211" t="s">
        <v>143</v>
      </c>
      <c r="C1" s="211"/>
      <c r="D1" s="211"/>
      <c r="E1" s="211"/>
      <c r="F1" s="211"/>
      <c r="G1" s="211"/>
      <c r="H1" s="211"/>
      <c r="I1" s="211"/>
      <c r="J1" s="211"/>
      <c r="K1" s="211"/>
      <c r="L1" s="211"/>
    </row>
    <row r="2" spans="2:12" ht="18" x14ac:dyDescent="0.25">
      <c r="B2" s="113" t="s">
        <v>128</v>
      </c>
      <c r="C2" s="114"/>
      <c r="D2" s="113" t="s">
        <v>134</v>
      </c>
      <c r="E2" s="115"/>
      <c r="F2" s="115"/>
      <c r="G2" s="115"/>
      <c r="H2" s="115"/>
      <c r="I2" s="115"/>
      <c r="J2" s="115"/>
      <c r="K2" s="115"/>
      <c r="L2" s="114"/>
    </row>
    <row r="3" spans="2:12" ht="18" x14ac:dyDescent="0.25">
      <c r="B3" s="116" t="s">
        <v>168</v>
      </c>
      <c r="C3" s="117"/>
      <c r="D3" s="118">
        <v>46054</v>
      </c>
      <c r="E3" s="119"/>
      <c r="F3" s="119"/>
      <c r="G3" s="119"/>
      <c r="H3" s="119"/>
      <c r="I3" s="119"/>
      <c r="J3" s="119"/>
      <c r="K3" s="119"/>
      <c r="L3" s="117"/>
    </row>
    <row r="4" spans="2:12" ht="20.25" customHeight="1" x14ac:dyDescent="0.2">
      <c r="B4" s="105" t="s">
        <v>19</v>
      </c>
      <c r="C4" s="105"/>
      <c r="D4" s="105"/>
      <c r="E4" s="105"/>
      <c r="F4" s="105"/>
      <c r="G4" s="105"/>
      <c r="H4" s="105"/>
      <c r="I4" s="105"/>
      <c r="J4" s="105"/>
      <c r="K4" s="105"/>
      <c r="L4" s="105"/>
    </row>
    <row r="5" spans="2:12" x14ac:dyDescent="0.2">
      <c r="B5" s="29">
        <v>1</v>
      </c>
      <c r="C5" s="106" t="s">
        <v>12</v>
      </c>
      <c r="D5" s="106"/>
      <c r="E5" s="106"/>
      <c r="F5" s="106"/>
      <c r="G5" s="106"/>
      <c r="H5" s="106"/>
      <c r="I5" s="106"/>
      <c r="J5" s="106"/>
      <c r="K5" s="29" t="s">
        <v>2</v>
      </c>
      <c r="L5" s="29" t="s">
        <v>1</v>
      </c>
    </row>
    <row r="6" spans="2:12" x14ac:dyDescent="0.2">
      <c r="B6" s="29" t="s">
        <v>4</v>
      </c>
      <c r="C6" s="104" t="s">
        <v>40</v>
      </c>
      <c r="D6" s="121"/>
      <c r="E6" s="121"/>
      <c r="F6" s="121"/>
      <c r="G6" s="121"/>
      <c r="H6" s="121"/>
      <c r="I6" s="121"/>
      <c r="J6" s="121"/>
      <c r="K6" s="1"/>
      <c r="L6" s="2"/>
    </row>
    <row r="7" spans="2:12" x14ac:dyDescent="0.2">
      <c r="B7" s="29" t="s">
        <v>5</v>
      </c>
      <c r="C7" s="80" t="s">
        <v>48</v>
      </c>
      <c r="D7" s="125" t="s">
        <v>129</v>
      </c>
      <c r="E7" s="125"/>
      <c r="F7" s="125"/>
      <c r="G7" s="2"/>
      <c r="H7" s="126" t="s">
        <v>84</v>
      </c>
      <c r="I7" s="127"/>
      <c r="J7" s="128"/>
      <c r="K7" s="24"/>
      <c r="L7" s="33">
        <f>ROUND(G7*K7,2)</f>
        <v>0</v>
      </c>
    </row>
    <row r="8" spans="2:12" x14ac:dyDescent="0.2">
      <c r="B8" s="29" t="s">
        <v>6</v>
      </c>
      <c r="C8" s="104" t="s">
        <v>122</v>
      </c>
      <c r="D8" s="104"/>
      <c r="E8" s="104"/>
      <c r="F8" s="104"/>
      <c r="G8" s="104"/>
      <c r="H8" s="104"/>
      <c r="I8" s="104"/>
      <c r="J8" s="104"/>
      <c r="K8" s="91"/>
      <c r="L8" s="2"/>
    </row>
    <row r="9" spans="2:12" x14ac:dyDescent="0.2">
      <c r="B9" s="29" t="s">
        <v>175</v>
      </c>
      <c r="C9" s="77" t="s">
        <v>176</v>
      </c>
      <c r="D9" s="204"/>
      <c r="E9" s="205"/>
      <c r="F9" s="205"/>
      <c r="G9" s="205"/>
      <c r="H9" s="205"/>
      <c r="I9" s="205"/>
      <c r="J9" s="206"/>
      <c r="K9" s="84">
        <v>0.1</v>
      </c>
      <c r="L9" s="81">
        <f>ROUND(L6*K9,2)</f>
        <v>0</v>
      </c>
    </row>
    <row r="10" spans="2:12" x14ac:dyDescent="0.2">
      <c r="B10" s="202" t="s">
        <v>65</v>
      </c>
      <c r="C10" s="202"/>
      <c r="D10" s="202"/>
      <c r="E10" s="202"/>
      <c r="F10" s="202"/>
      <c r="G10" s="202"/>
      <c r="H10" s="202"/>
      <c r="I10" s="202"/>
      <c r="J10" s="202"/>
      <c r="K10" s="202"/>
      <c r="L10" s="36">
        <f>ROUND(SUM(L6:L9),2)</f>
        <v>0</v>
      </c>
    </row>
    <row r="11" spans="2:12" x14ac:dyDescent="0.2">
      <c r="B11" s="43"/>
      <c r="C11" s="43"/>
      <c r="D11" s="43"/>
      <c r="E11" s="43"/>
      <c r="F11" s="43"/>
      <c r="G11" s="43"/>
      <c r="H11" s="43"/>
      <c r="I11" s="43"/>
      <c r="J11" s="43"/>
      <c r="K11" s="43"/>
      <c r="L11" s="85"/>
    </row>
    <row r="12" spans="2:12" ht="20.25" customHeight="1" x14ac:dyDescent="0.2">
      <c r="B12" s="105" t="s">
        <v>49</v>
      </c>
      <c r="C12" s="105"/>
      <c r="D12" s="105"/>
      <c r="E12" s="105"/>
      <c r="F12" s="105"/>
      <c r="G12" s="105"/>
      <c r="H12" s="105"/>
      <c r="I12" s="105"/>
      <c r="J12" s="105"/>
      <c r="K12" s="105"/>
      <c r="L12" s="105"/>
    </row>
    <row r="13" spans="2:12" x14ac:dyDescent="0.2">
      <c r="B13" s="120" t="s">
        <v>94</v>
      </c>
      <c r="C13" s="120"/>
      <c r="D13" s="120"/>
      <c r="E13" s="120"/>
      <c r="F13" s="120"/>
      <c r="G13" s="120"/>
      <c r="H13" s="120"/>
      <c r="I13" s="120"/>
      <c r="J13" s="120"/>
      <c r="K13" s="86" t="s">
        <v>2</v>
      </c>
      <c r="L13" s="86" t="s">
        <v>1</v>
      </c>
    </row>
    <row r="14" spans="2:12" x14ac:dyDescent="0.2">
      <c r="B14" s="29" t="s">
        <v>4</v>
      </c>
      <c r="C14" s="104" t="s">
        <v>85</v>
      </c>
      <c r="D14" s="104"/>
      <c r="E14" s="104"/>
      <c r="F14" s="104"/>
      <c r="G14" s="104"/>
      <c r="H14" s="104"/>
      <c r="I14" s="104"/>
      <c r="J14" s="104"/>
      <c r="K14" s="73">
        <v>8.3299999999999999E-2</v>
      </c>
      <c r="L14" s="33">
        <f>ROUND($L$10*K14,2)</f>
        <v>0</v>
      </c>
    </row>
    <row r="15" spans="2:12" x14ac:dyDescent="0.2">
      <c r="B15" s="29" t="s">
        <v>5</v>
      </c>
      <c r="C15" s="104" t="s">
        <v>93</v>
      </c>
      <c r="D15" s="104"/>
      <c r="E15" s="104"/>
      <c r="F15" s="104"/>
      <c r="G15" s="104"/>
      <c r="H15" s="104"/>
      <c r="I15" s="104"/>
      <c r="J15" s="104"/>
      <c r="K15" s="76">
        <f>K14/3</f>
        <v>2.7766666666666665E-2</v>
      </c>
      <c r="L15" s="33">
        <f>ROUND(K15*L10,2)</f>
        <v>0</v>
      </c>
    </row>
    <row r="16" spans="2:12" x14ac:dyDescent="0.2">
      <c r="B16" s="122" t="s">
        <v>138</v>
      </c>
      <c r="C16" s="122"/>
      <c r="D16" s="122"/>
      <c r="E16" s="122"/>
      <c r="F16" s="122"/>
      <c r="G16" s="122"/>
      <c r="H16" s="122"/>
      <c r="I16" s="122"/>
      <c r="J16" s="122"/>
      <c r="K16" s="87">
        <f>TRUNC(SUM(K14:K15),4)</f>
        <v>0.111</v>
      </c>
      <c r="L16" s="88">
        <f>ROUND(SUM(L14:L15),2)</f>
        <v>0</v>
      </c>
    </row>
    <row r="17" spans="2:13" x14ac:dyDescent="0.2">
      <c r="B17" s="123"/>
      <c r="C17" s="124"/>
      <c r="D17" s="124"/>
      <c r="E17" s="124"/>
      <c r="F17" s="124"/>
      <c r="G17" s="124"/>
      <c r="H17" s="124"/>
      <c r="I17" s="124"/>
      <c r="J17" s="124"/>
      <c r="K17" s="124"/>
      <c r="L17" s="124"/>
    </row>
    <row r="18" spans="2:13" x14ac:dyDescent="0.2">
      <c r="B18" s="120" t="s">
        <v>123</v>
      </c>
      <c r="C18" s="120"/>
      <c r="D18" s="120"/>
      <c r="E18" s="120"/>
      <c r="F18" s="120"/>
      <c r="G18" s="120"/>
      <c r="H18" s="120"/>
      <c r="I18" s="120"/>
      <c r="J18" s="120"/>
      <c r="K18" s="86" t="s">
        <v>2</v>
      </c>
      <c r="L18" s="86" t="s">
        <v>1</v>
      </c>
      <c r="M18" s="90"/>
    </row>
    <row r="19" spans="2:13" x14ac:dyDescent="0.2">
      <c r="B19" s="29" t="s">
        <v>4</v>
      </c>
      <c r="C19" s="151" t="s">
        <v>86</v>
      </c>
      <c r="D19" s="151"/>
      <c r="E19" s="151"/>
      <c r="F19" s="151"/>
      <c r="G19" s="151"/>
      <c r="H19" s="151"/>
      <c r="I19" s="151"/>
      <c r="J19" s="151"/>
      <c r="K19" s="73">
        <v>0.2</v>
      </c>
      <c r="L19" s="33">
        <f>ROUND(K19*($L$10+L$16),2)</f>
        <v>0</v>
      </c>
      <c r="M19" s="90"/>
    </row>
    <row r="20" spans="2:13" x14ac:dyDescent="0.2">
      <c r="B20" s="29" t="s">
        <v>5</v>
      </c>
      <c r="C20" s="221" t="s">
        <v>51</v>
      </c>
      <c r="D20" s="221"/>
      <c r="E20" s="151"/>
      <c r="F20" s="151"/>
      <c r="G20" s="151"/>
      <c r="H20" s="151"/>
      <c r="I20" s="151"/>
      <c r="J20" s="151"/>
      <c r="K20" s="73">
        <v>2.5000000000000001E-2</v>
      </c>
      <c r="L20" s="33">
        <f t="shared" ref="L20:L26" si="0">ROUND(K20*($L$10+L$16),2)</f>
        <v>0</v>
      </c>
    </row>
    <row r="21" spans="2:13" x14ac:dyDescent="0.2">
      <c r="B21" s="39" t="s">
        <v>6</v>
      </c>
      <c r="C21" s="142" t="s">
        <v>125</v>
      </c>
      <c r="D21" s="143"/>
      <c r="E21" s="143"/>
      <c r="F21" s="143"/>
      <c r="G21" s="143"/>
      <c r="H21" s="143"/>
      <c r="I21" s="143"/>
      <c r="J21" s="144"/>
      <c r="K21" s="25"/>
      <c r="L21" s="33">
        <f t="shared" si="0"/>
        <v>0</v>
      </c>
    </row>
    <row r="22" spans="2:13" x14ac:dyDescent="0.2">
      <c r="B22" s="29" t="s">
        <v>7</v>
      </c>
      <c r="C22" s="222" t="s">
        <v>50</v>
      </c>
      <c r="D22" s="222"/>
      <c r="E22" s="151"/>
      <c r="F22" s="151"/>
      <c r="G22" s="151"/>
      <c r="H22" s="151"/>
      <c r="I22" s="151"/>
      <c r="J22" s="151"/>
      <c r="K22" s="73">
        <v>1.4999999999999999E-2</v>
      </c>
      <c r="L22" s="33">
        <f t="shared" si="0"/>
        <v>0</v>
      </c>
    </row>
    <row r="23" spans="2:13" x14ac:dyDescent="0.2">
      <c r="B23" s="29" t="s">
        <v>8</v>
      </c>
      <c r="C23" s="151" t="s">
        <v>52</v>
      </c>
      <c r="D23" s="151"/>
      <c r="E23" s="151"/>
      <c r="F23" s="151"/>
      <c r="G23" s="151"/>
      <c r="H23" s="151"/>
      <c r="I23" s="151"/>
      <c r="J23" s="151"/>
      <c r="K23" s="73">
        <v>0.01</v>
      </c>
      <c r="L23" s="33">
        <f t="shared" si="0"/>
        <v>0</v>
      </c>
    </row>
    <row r="24" spans="2:13" x14ac:dyDescent="0.2">
      <c r="B24" s="29" t="s">
        <v>9</v>
      </c>
      <c r="C24" s="151" t="s">
        <v>53</v>
      </c>
      <c r="D24" s="151"/>
      <c r="E24" s="151"/>
      <c r="F24" s="151"/>
      <c r="G24" s="151"/>
      <c r="H24" s="151"/>
      <c r="I24" s="151"/>
      <c r="J24" s="151"/>
      <c r="K24" s="73">
        <v>6.0000000000000001E-3</v>
      </c>
      <c r="L24" s="33">
        <f t="shared" si="0"/>
        <v>0</v>
      </c>
    </row>
    <row r="25" spans="2:13" x14ac:dyDescent="0.2">
      <c r="B25" s="29" t="s">
        <v>10</v>
      </c>
      <c r="C25" s="151" t="s">
        <v>54</v>
      </c>
      <c r="D25" s="151"/>
      <c r="E25" s="151"/>
      <c r="F25" s="151"/>
      <c r="G25" s="151"/>
      <c r="H25" s="151"/>
      <c r="I25" s="151"/>
      <c r="J25" s="151"/>
      <c r="K25" s="73">
        <v>2E-3</v>
      </c>
      <c r="L25" s="33">
        <f t="shared" si="0"/>
        <v>0</v>
      </c>
    </row>
    <row r="26" spans="2:13" x14ac:dyDescent="0.2">
      <c r="B26" s="29" t="s">
        <v>11</v>
      </c>
      <c r="C26" s="151" t="s">
        <v>55</v>
      </c>
      <c r="D26" s="151"/>
      <c r="E26" s="151"/>
      <c r="F26" s="151"/>
      <c r="G26" s="151"/>
      <c r="H26" s="151"/>
      <c r="I26" s="151"/>
      <c r="J26" s="151"/>
      <c r="K26" s="73">
        <v>0.08</v>
      </c>
      <c r="L26" s="33">
        <f t="shared" si="0"/>
        <v>0</v>
      </c>
    </row>
    <row r="27" spans="2:13" x14ac:dyDescent="0.2">
      <c r="B27" s="122" t="s">
        <v>56</v>
      </c>
      <c r="C27" s="122"/>
      <c r="D27" s="122"/>
      <c r="E27" s="122"/>
      <c r="F27" s="122"/>
      <c r="G27" s="122"/>
      <c r="H27" s="122"/>
      <c r="I27" s="122"/>
      <c r="J27" s="122"/>
      <c r="K27" s="69">
        <f>SUM(K19:K26)</f>
        <v>0.33800000000000002</v>
      </c>
      <c r="L27" s="41">
        <f>ROUND(SUM(L19:L26),2)</f>
        <v>0</v>
      </c>
    </row>
    <row r="28" spans="2:13" x14ac:dyDescent="0.2">
      <c r="B28" s="199"/>
      <c r="C28" s="199"/>
      <c r="D28" s="199"/>
      <c r="E28" s="199"/>
      <c r="F28" s="199"/>
      <c r="G28" s="199"/>
      <c r="H28" s="199"/>
      <c r="I28" s="199"/>
      <c r="J28" s="199"/>
      <c r="K28" s="199"/>
      <c r="L28" s="200"/>
    </row>
    <row r="29" spans="2:13" x14ac:dyDescent="0.2">
      <c r="B29" s="106" t="s">
        <v>57</v>
      </c>
      <c r="C29" s="106"/>
      <c r="D29" s="106"/>
      <c r="E29" s="106"/>
      <c r="F29" s="106"/>
      <c r="G29" s="106"/>
      <c r="H29" s="106"/>
      <c r="I29" s="106"/>
      <c r="J29" s="106"/>
      <c r="K29" s="69"/>
      <c r="L29" s="29" t="s">
        <v>1</v>
      </c>
    </row>
    <row r="30" spans="2:13" x14ac:dyDescent="0.2">
      <c r="B30" s="29" t="s">
        <v>4</v>
      </c>
      <c r="C30" s="1" t="s">
        <v>87</v>
      </c>
      <c r="D30" s="1" t="s">
        <v>88</v>
      </c>
      <c r="E30" s="1">
        <v>22</v>
      </c>
      <c r="F30" s="1" t="s">
        <v>89</v>
      </c>
      <c r="G30" s="83">
        <v>2</v>
      </c>
      <c r="H30" s="1" t="s">
        <v>90</v>
      </c>
      <c r="I30" s="26"/>
      <c r="J30" s="1"/>
      <c r="K30" s="40" t="s">
        <v>0</v>
      </c>
      <c r="L30" s="82">
        <f>ROUND((E30*G30*I30)-(L6*0.06),2)</f>
        <v>0</v>
      </c>
    </row>
    <row r="31" spans="2:13" x14ac:dyDescent="0.2">
      <c r="B31" s="29" t="s">
        <v>5</v>
      </c>
      <c r="C31" s="89" t="s">
        <v>130</v>
      </c>
      <c r="D31" s="126" t="s">
        <v>91</v>
      </c>
      <c r="E31" s="128"/>
      <c r="F31" s="81">
        <v>900</v>
      </c>
      <c r="G31" s="38" t="s">
        <v>92</v>
      </c>
      <c r="H31" s="218" t="s">
        <v>0</v>
      </c>
      <c r="I31" s="219"/>
      <c r="J31" s="1"/>
      <c r="K31" s="40" t="s">
        <v>0</v>
      </c>
      <c r="L31" s="27"/>
    </row>
    <row r="32" spans="2:13" x14ac:dyDescent="0.2">
      <c r="B32" s="29" t="s">
        <v>6</v>
      </c>
      <c r="C32" s="142" t="s">
        <v>131</v>
      </c>
      <c r="D32" s="143"/>
      <c r="E32" s="143"/>
      <c r="F32" s="143"/>
      <c r="G32" s="143"/>
      <c r="H32" s="143"/>
      <c r="I32" s="143"/>
      <c r="J32" s="144"/>
      <c r="K32" s="40" t="s">
        <v>0</v>
      </c>
      <c r="L32" s="27"/>
    </row>
    <row r="33" spans="2:12" x14ac:dyDescent="0.2">
      <c r="B33" s="29" t="s">
        <v>7</v>
      </c>
      <c r="C33" s="220" t="s">
        <v>132</v>
      </c>
      <c r="D33" s="220"/>
      <c r="E33" s="220"/>
      <c r="F33" s="220"/>
      <c r="G33" s="220"/>
      <c r="H33" s="220"/>
      <c r="I33" s="220"/>
      <c r="J33" s="220"/>
      <c r="K33" s="40" t="s">
        <v>0</v>
      </c>
      <c r="L33" s="27"/>
    </row>
    <row r="34" spans="2:12" x14ac:dyDescent="0.2">
      <c r="B34" s="29" t="s">
        <v>8</v>
      </c>
      <c r="C34" s="142" t="s">
        <v>133</v>
      </c>
      <c r="D34" s="143"/>
      <c r="E34" s="143"/>
      <c r="F34" s="143"/>
      <c r="G34" s="143"/>
      <c r="H34" s="143"/>
      <c r="I34" s="143"/>
      <c r="J34" s="144"/>
      <c r="K34" s="40"/>
      <c r="L34" s="27"/>
    </row>
    <row r="35" spans="2:12" x14ac:dyDescent="0.2">
      <c r="B35" s="122" t="s">
        <v>58</v>
      </c>
      <c r="C35" s="122"/>
      <c r="D35" s="122"/>
      <c r="E35" s="122"/>
      <c r="F35" s="122"/>
      <c r="G35" s="122"/>
      <c r="H35" s="122"/>
      <c r="I35" s="122"/>
      <c r="J35" s="122"/>
      <c r="K35" s="122"/>
      <c r="L35" s="41">
        <f>ROUND(SUM(L30:L34),2)</f>
        <v>0</v>
      </c>
    </row>
    <row r="36" spans="2:12" x14ac:dyDescent="0.2">
      <c r="B36" s="199"/>
      <c r="C36" s="199"/>
      <c r="D36" s="199"/>
      <c r="E36" s="199"/>
      <c r="F36" s="199"/>
      <c r="G36" s="199"/>
      <c r="H36" s="199"/>
      <c r="I36" s="199"/>
      <c r="J36" s="199"/>
      <c r="K36" s="199"/>
      <c r="L36" s="200"/>
    </row>
    <row r="37" spans="2:12" x14ac:dyDescent="0.2">
      <c r="B37" s="210" t="s">
        <v>59</v>
      </c>
      <c r="C37" s="210"/>
      <c r="D37" s="210"/>
      <c r="E37" s="210"/>
      <c r="F37" s="210"/>
      <c r="G37" s="210"/>
      <c r="H37" s="210"/>
      <c r="I37" s="210"/>
      <c r="J37" s="210"/>
      <c r="K37" s="210"/>
      <c r="L37" s="210"/>
    </row>
    <row r="38" spans="2:12" x14ac:dyDescent="0.2">
      <c r="B38" s="106" t="s">
        <v>63</v>
      </c>
      <c r="C38" s="106"/>
      <c r="D38" s="106"/>
      <c r="E38" s="106"/>
      <c r="F38" s="106"/>
      <c r="G38" s="106"/>
      <c r="H38" s="106"/>
      <c r="I38" s="106"/>
      <c r="J38" s="106"/>
      <c r="K38" s="106"/>
      <c r="L38" s="29" t="s">
        <v>1</v>
      </c>
    </row>
    <row r="39" spans="2:12" x14ac:dyDescent="0.2">
      <c r="B39" s="29" t="s">
        <v>60</v>
      </c>
      <c r="C39" s="151" t="s">
        <v>95</v>
      </c>
      <c r="D39" s="151"/>
      <c r="E39" s="151"/>
      <c r="F39" s="151"/>
      <c r="G39" s="151"/>
      <c r="H39" s="151"/>
      <c r="I39" s="151"/>
      <c r="J39" s="151"/>
      <c r="K39" s="151"/>
      <c r="L39" s="33">
        <f>L16</f>
        <v>0</v>
      </c>
    </row>
    <row r="40" spans="2:12" x14ac:dyDescent="0.2">
      <c r="B40" s="29" t="s">
        <v>61</v>
      </c>
      <c r="C40" s="151" t="s">
        <v>124</v>
      </c>
      <c r="D40" s="151"/>
      <c r="E40" s="151"/>
      <c r="F40" s="151"/>
      <c r="G40" s="151"/>
      <c r="H40" s="151"/>
      <c r="I40" s="151"/>
      <c r="J40" s="151"/>
      <c r="K40" s="151"/>
      <c r="L40" s="33">
        <f>L27</f>
        <v>0</v>
      </c>
    </row>
    <row r="41" spans="2:12" x14ac:dyDescent="0.2">
      <c r="B41" s="29" t="s">
        <v>62</v>
      </c>
      <c r="C41" s="151" t="s">
        <v>64</v>
      </c>
      <c r="D41" s="151"/>
      <c r="E41" s="151"/>
      <c r="F41" s="151"/>
      <c r="G41" s="151"/>
      <c r="H41" s="151"/>
      <c r="I41" s="151"/>
      <c r="J41" s="151"/>
      <c r="K41" s="151"/>
      <c r="L41" s="33">
        <f>L35</f>
        <v>0</v>
      </c>
    </row>
    <row r="42" spans="2:12" x14ac:dyDescent="0.2">
      <c r="B42" s="122" t="s">
        <v>66</v>
      </c>
      <c r="C42" s="122"/>
      <c r="D42" s="122"/>
      <c r="E42" s="122"/>
      <c r="F42" s="122"/>
      <c r="G42" s="122"/>
      <c r="H42" s="122"/>
      <c r="I42" s="122"/>
      <c r="J42" s="122"/>
      <c r="K42" s="122"/>
      <c r="L42" s="36">
        <f>ROUND(SUM(L39:L41),2)</f>
        <v>0</v>
      </c>
    </row>
    <row r="43" spans="2:12" x14ac:dyDescent="0.2">
      <c r="B43" s="111"/>
      <c r="C43" s="112"/>
      <c r="D43" s="112"/>
      <c r="E43" s="112"/>
      <c r="F43" s="112"/>
      <c r="G43" s="112"/>
      <c r="H43" s="112"/>
      <c r="I43" s="112"/>
      <c r="J43" s="112"/>
      <c r="K43" s="112"/>
      <c r="L43" s="112"/>
    </row>
    <row r="44" spans="2:12" ht="20.25" customHeight="1" x14ac:dyDescent="0.2">
      <c r="B44" s="105" t="s">
        <v>67</v>
      </c>
      <c r="C44" s="105"/>
      <c r="D44" s="105"/>
      <c r="E44" s="105"/>
      <c r="F44" s="105"/>
      <c r="G44" s="105"/>
      <c r="H44" s="105"/>
      <c r="I44" s="105"/>
      <c r="J44" s="105"/>
      <c r="K44" s="105"/>
      <c r="L44" s="105"/>
    </row>
    <row r="45" spans="2:12" x14ac:dyDescent="0.2">
      <c r="B45" s="29">
        <v>3</v>
      </c>
      <c r="C45" s="106" t="s">
        <v>68</v>
      </c>
      <c r="D45" s="106"/>
      <c r="E45" s="106"/>
      <c r="F45" s="106"/>
      <c r="G45" s="106"/>
      <c r="H45" s="106"/>
      <c r="I45" s="106"/>
      <c r="J45" s="106"/>
      <c r="K45" s="29" t="s">
        <v>2</v>
      </c>
      <c r="L45" s="29" t="s">
        <v>1</v>
      </c>
    </row>
    <row r="46" spans="2:12" x14ac:dyDescent="0.2">
      <c r="B46" s="29" t="s">
        <v>4</v>
      </c>
      <c r="C46" s="151" t="s">
        <v>71</v>
      </c>
      <c r="D46" s="151"/>
      <c r="E46" s="151"/>
      <c r="F46" s="151"/>
      <c r="G46" s="151"/>
      <c r="H46" s="151"/>
      <c r="I46" s="151"/>
      <c r="J46" s="151"/>
      <c r="K46" s="73">
        <f>100%/12</f>
        <v>8.3333333333333329E-2</v>
      </c>
      <c r="L46" s="33">
        <f>ROUND($L$10*K46,2)</f>
        <v>0</v>
      </c>
    </row>
    <row r="47" spans="2:12" x14ac:dyDescent="0.2">
      <c r="B47" s="29" t="s">
        <v>5</v>
      </c>
      <c r="C47" s="151" t="s">
        <v>70</v>
      </c>
      <c r="D47" s="151"/>
      <c r="E47" s="151"/>
      <c r="F47" s="151"/>
      <c r="G47" s="151"/>
      <c r="H47" s="151"/>
      <c r="I47" s="151"/>
      <c r="J47" s="151"/>
      <c r="K47" s="75">
        <f>0.08*K46</f>
        <v>6.6666666666666662E-3</v>
      </c>
      <c r="L47" s="33">
        <f>ROUND(K47*L10,2)</f>
        <v>0</v>
      </c>
    </row>
    <row r="48" spans="2:12" x14ac:dyDescent="0.2">
      <c r="B48" s="29" t="s">
        <v>6</v>
      </c>
      <c r="C48" s="151" t="s">
        <v>69</v>
      </c>
      <c r="D48" s="151"/>
      <c r="E48" s="151"/>
      <c r="F48" s="151"/>
      <c r="G48" s="151"/>
      <c r="H48" s="151"/>
      <c r="I48" s="151"/>
      <c r="J48" s="151"/>
      <c r="K48" s="73">
        <f>(100/30*7/12)%</f>
        <v>1.9444444444444445E-2</v>
      </c>
      <c r="L48" s="33">
        <f>ROUND($L$10*K48,2)</f>
        <v>0</v>
      </c>
    </row>
    <row r="49" spans="2:12" x14ac:dyDescent="0.2">
      <c r="B49" s="29" t="s">
        <v>7</v>
      </c>
      <c r="C49" s="151" t="s">
        <v>72</v>
      </c>
      <c r="D49" s="151"/>
      <c r="E49" s="151"/>
      <c r="F49" s="151"/>
      <c r="G49" s="151"/>
      <c r="H49" s="151"/>
      <c r="I49" s="151"/>
      <c r="J49" s="151"/>
      <c r="K49" s="76">
        <f>K27*K48</f>
        <v>6.5722222222222224E-3</v>
      </c>
      <c r="L49" s="33">
        <f>ROUND(L48*K27,2)</f>
        <v>0</v>
      </c>
    </row>
    <row r="50" spans="2:12" x14ac:dyDescent="0.2">
      <c r="B50" s="29" t="s">
        <v>8</v>
      </c>
      <c r="C50" s="151" t="s">
        <v>102</v>
      </c>
      <c r="D50" s="151"/>
      <c r="E50" s="151"/>
      <c r="F50" s="151"/>
      <c r="G50" s="151"/>
      <c r="H50" s="151"/>
      <c r="I50" s="151"/>
      <c r="J50" s="151"/>
      <c r="K50" s="73">
        <f>1*0.08*0.4</f>
        <v>3.2000000000000001E-2</v>
      </c>
      <c r="L50" s="33">
        <f>ROUND($L$10*K50,2)</f>
        <v>0</v>
      </c>
    </row>
    <row r="51" spans="2:12" x14ac:dyDescent="0.2">
      <c r="B51" s="122" t="s">
        <v>73</v>
      </c>
      <c r="C51" s="122"/>
      <c r="D51" s="122"/>
      <c r="E51" s="122"/>
      <c r="F51" s="122"/>
      <c r="G51" s="122"/>
      <c r="H51" s="122"/>
      <c r="I51" s="122"/>
      <c r="J51" s="122"/>
      <c r="K51" s="69">
        <f>ROUND(SUM(K46:K50),4)</f>
        <v>0.14799999999999999</v>
      </c>
      <c r="L51" s="36">
        <f>ROUND(SUM(L46:L50),2)</f>
        <v>0</v>
      </c>
    </row>
    <row r="52" spans="2:12" x14ac:dyDescent="0.2">
      <c r="B52" s="109"/>
      <c r="C52" s="110"/>
      <c r="D52" s="110"/>
      <c r="E52" s="110"/>
      <c r="F52" s="110"/>
      <c r="G52" s="110"/>
      <c r="H52" s="110"/>
      <c r="I52" s="110"/>
      <c r="J52" s="110"/>
      <c r="K52" s="110"/>
      <c r="L52" s="110"/>
    </row>
    <row r="53" spans="2:12" ht="21" customHeight="1" x14ac:dyDescent="0.2">
      <c r="B53" s="105" t="s">
        <v>74</v>
      </c>
      <c r="C53" s="105"/>
      <c r="D53" s="105"/>
      <c r="E53" s="105"/>
      <c r="F53" s="105"/>
      <c r="G53" s="105"/>
      <c r="H53" s="105"/>
      <c r="I53" s="105"/>
      <c r="J53" s="105"/>
      <c r="K53" s="105"/>
      <c r="L53" s="105"/>
    </row>
    <row r="54" spans="2:12" x14ac:dyDescent="0.2">
      <c r="B54" s="106" t="s">
        <v>135</v>
      </c>
      <c r="C54" s="106"/>
      <c r="D54" s="106"/>
      <c r="E54" s="106"/>
      <c r="F54" s="106"/>
      <c r="G54" s="106"/>
      <c r="H54" s="106"/>
      <c r="I54" s="106"/>
      <c r="J54" s="106"/>
      <c r="K54" s="29" t="s">
        <v>2</v>
      </c>
      <c r="L54" s="29" t="s">
        <v>1</v>
      </c>
    </row>
    <row r="55" spans="2:12" x14ac:dyDescent="0.2">
      <c r="B55" s="29" t="s">
        <v>4</v>
      </c>
      <c r="C55" s="142" t="s">
        <v>97</v>
      </c>
      <c r="D55" s="143"/>
      <c r="E55" s="143"/>
      <c r="F55" s="143"/>
      <c r="G55" s="143"/>
      <c r="H55" s="143"/>
      <c r="I55" s="143"/>
      <c r="J55" s="144"/>
      <c r="K55" s="73"/>
      <c r="L55" s="33">
        <f>ROUND((L$10+L$42+L$61)/12,2)</f>
        <v>0</v>
      </c>
    </row>
    <row r="56" spans="2:12" x14ac:dyDescent="0.2">
      <c r="B56" s="29" t="s">
        <v>5</v>
      </c>
      <c r="C56" s="151" t="s">
        <v>96</v>
      </c>
      <c r="D56" s="151"/>
      <c r="E56" s="151"/>
      <c r="F56" s="151"/>
      <c r="G56" s="151"/>
      <c r="H56" s="151"/>
      <c r="I56" s="151"/>
      <c r="J56" s="151"/>
      <c r="K56" s="73"/>
      <c r="L56" s="33">
        <f>ROUND((L$10+L$42+L$61)/12/30,2)</f>
        <v>0</v>
      </c>
    </row>
    <row r="57" spans="2:12" x14ac:dyDescent="0.2">
      <c r="B57" s="132" t="s">
        <v>75</v>
      </c>
      <c r="C57" s="133"/>
      <c r="D57" s="133"/>
      <c r="E57" s="133"/>
      <c r="F57" s="133"/>
      <c r="G57" s="133"/>
      <c r="H57" s="133"/>
      <c r="I57" s="133"/>
      <c r="J57" s="133"/>
      <c r="K57" s="134"/>
      <c r="L57" s="36">
        <f>L55+L56</f>
        <v>0</v>
      </c>
    </row>
    <row r="58" spans="2:12" x14ac:dyDescent="0.2">
      <c r="B58" s="107"/>
      <c r="C58" s="108"/>
      <c r="D58" s="108"/>
      <c r="E58" s="108"/>
      <c r="F58" s="108"/>
      <c r="G58" s="108"/>
      <c r="H58" s="108"/>
      <c r="I58" s="108"/>
      <c r="J58" s="108"/>
      <c r="K58" s="108"/>
      <c r="L58" s="108"/>
    </row>
    <row r="59" spans="2:12" ht="21.75" customHeight="1" x14ac:dyDescent="0.2">
      <c r="B59" s="181" t="s">
        <v>76</v>
      </c>
      <c r="C59" s="182"/>
      <c r="D59" s="182"/>
      <c r="E59" s="182"/>
      <c r="F59" s="182"/>
      <c r="G59" s="182"/>
      <c r="H59" s="182"/>
      <c r="I59" s="182"/>
      <c r="J59" s="182"/>
      <c r="K59" s="182"/>
      <c r="L59" s="183"/>
    </row>
    <row r="60" spans="2:12" x14ac:dyDescent="0.2">
      <c r="B60" s="29">
        <v>5</v>
      </c>
      <c r="C60" s="106" t="s">
        <v>13</v>
      </c>
      <c r="D60" s="106"/>
      <c r="E60" s="106"/>
      <c r="F60" s="106"/>
      <c r="G60" s="106"/>
      <c r="H60" s="106"/>
      <c r="I60" s="106"/>
      <c r="J60" s="106"/>
      <c r="K60" s="29"/>
      <c r="L60" s="29" t="s">
        <v>1</v>
      </c>
    </row>
    <row r="61" spans="2:12" x14ac:dyDescent="0.2">
      <c r="B61" s="29" t="s">
        <v>4</v>
      </c>
      <c r="C61" s="186" t="s">
        <v>126</v>
      </c>
      <c r="D61" s="186"/>
      <c r="E61" s="186"/>
      <c r="F61" s="186"/>
      <c r="G61" s="186"/>
      <c r="H61" s="186"/>
      <c r="I61" s="186"/>
      <c r="J61" s="186"/>
      <c r="K61" s="29" t="s">
        <v>0</v>
      </c>
      <c r="L61" s="78">
        <f>ROUND(SUM(L62:L71),2)</f>
        <v>0</v>
      </c>
    </row>
    <row r="62" spans="2:12" ht="26.25" customHeight="1" x14ac:dyDescent="0.2">
      <c r="B62" s="29"/>
      <c r="C62" s="196" t="s">
        <v>157</v>
      </c>
      <c r="D62" s="197"/>
      <c r="E62" s="198"/>
      <c r="F62" s="71" t="s">
        <v>98</v>
      </c>
      <c r="G62" s="9">
        <v>3</v>
      </c>
      <c r="H62" s="72" t="s">
        <v>99</v>
      </c>
      <c r="I62" s="184"/>
      <c r="J62" s="185"/>
      <c r="K62" s="40"/>
      <c r="L62" s="70">
        <f t="shared" ref="L62:L69" si="1">ROUND(I62*G62/12,2)</f>
        <v>0</v>
      </c>
    </row>
    <row r="63" spans="2:12" ht="41.25" customHeight="1" x14ac:dyDescent="0.2">
      <c r="B63" s="29"/>
      <c r="C63" s="196" t="s">
        <v>158</v>
      </c>
      <c r="D63" s="197"/>
      <c r="E63" s="198"/>
      <c r="F63" s="71" t="s">
        <v>98</v>
      </c>
      <c r="G63" s="9">
        <v>4</v>
      </c>
      <c r="H63" s="72" t="s">
        <v>99</v>
      </c>
      <c r="I63" s="184"/>
      <c r="J63" s="185"/>
      <c r="K63" s="40"/>
      <c r="L63" s="70">
        <f t="shared" si="1"/>
        <v>0</v>
      </c>
    </row>
    <row r="64" spans="2:12" ht="66" customHeight="1" x14ac:dyDescent="0.2">
      <c r="B64" s="29"/>
      <c r="C64" s="196" t="s">
        <v>159</v>
      </c>
      <c r="D64" s="197"/>
      <c r="E64" s="198"/>
      <c r="F64" s="71" t="s">
        <v>98</v>
      </c>
      <c r="G64" s="9">
        <v>1</v>
      </c>
      <c r="H64" s="72" t="s">
        <v>99</v>
      </c>
      <c r="I64" s="184"/>
      <c r="J64" s="185"/>
      <c r="K64" s="40"/>
      <c r="L64" s="70">
        <f t="shared" si="1"/>
        <v>0</v>
      </c>
    </row>
    <row r="65" spans="2:12" ht="38.25" customHeight="1" x14ac:dyDescent="0.2">
      <c r="B65" s="29"/>
      <c r="C65" s="196" t="s">
        <v>165</v>
      </c>
      <c r="D65" s="197"/>
      <c r="E65" s="198"/>
      <c r="F65" s="71" t="s">
        <v>98</v>
      </c>
      <c r="G65" s="9">
        <v>2</v>
      </c>
      <c r="H65" s="72" t="s">
        <v>99</v>
      </c>
      <c r="I65" s="184"/>
      <c r="J65" s="185"/>
      <c r="K65" s="40"/>
      <c r="L65" s="70">
        <f t="shared" si="1"/>
        <v>0</v>
      </c>
    </row>
    <row r="66" spans="2:12" ht="54" customHeight="1" x14ac:dyDescent="0.2">
      <c r="B66" s="29"/>
      <c r="C66" s="187" t="s">
        <v>160</v>
      </c>
      <c r="D66" s="188"/>
      <c r="E66" s="189"/>
      <c r="F66" s="71" t="s">
        <v>98</v>
      </c>
      <c r="G66" s="9">
        <v>1</v>
      </c>
      <c r="H66" s="72" t="s">
        <v>99</v>
      </c>
      <c r="I66" s="184"/>
      <c r="J66" s="185"/>
      <c r="K66" s="40"/>
      <c r="L66" s="70">
        <f t="shared" si="1"/>
        <v>0</v>
      </c>
    </row>
    <row r="67" spans="2:12" ht="65.25" customHeight="1" x14ac:dyDescent="0.2">
      <c r="B67" s="29"/>
      <c r="C67" s="215" t="s">
        <v>161</v>
      </c>
      <c r="D67" s="216"/>
      <c r="E67" s="217"/>
      <c r="F67" s="71" t="s">
        <v>98</v>
      </c>
      <c r="G67" s="9">
        <v>1</v>
      </c>
      <c r="H67" s="72" t="s">
        <v>99</v>
      </c>
      <c r="I67" s="184"/>
      <c r="J67" s="185"/>
      <c r="K67" s="40"/>
      <c r="L67" s="70">
        <f t="shared" si="1"/>
        <v>0</v>
      </c>
    </row>
    <row r="68" spans="2:12" ht="45.75" customHeight="1" x14ac:dyDescent="0.2">
      <c r="B68" s="29"/>
      <c r="C68" s="187" t="s">
        <v>162</v>
      </c>
      <c r="D68" s="188"/>
      <c r="E68" s="189"/>
      <c r="F68" s="71" t="s">
        <v>98</v>
      </c>
      <c r="G68" s="9">
        <v>1</v>
      </c>
      <c r="H68" s="72" t="s">
        <v>99</v>
      </c>
      <c r="I68" s="184"/>
      <c r="J68" s="185"/>
      <c r="K68" s="40"/>
      <c r="L68" s="70">
        <f t="shared" si="1"/>
        <v>0</v>
      </c>
    </row>
    <row r="69" spans="2:12" ht="50.25" customHeight="1" x14ac:dyDescent="0.2">
      <c r="B69" s="29"/>
      <c r="C69" s="187" t="s">
        <v>163</v>
      </c>
      <c r="D69" s="188"/>
      <c r="E69" s="189"/>
      <c r="F69" s="71" t="s">
        <v>98</v>
      </c>
      <c r="G69" s="9">
        <v>28</v>
      </c>
      <c r="H69" s="72" t="s">
        <v>99</v>
      </c>
      <c r="I69" s="184"/>
      <c r="J69" s="185"/>
      <c r="K69" s="40"/>
      <c r="L69" s="70">
        <f t="shared" si="1"/>
        <v>0</v>
      </c>
    </row>
    <row r="70" spans="2:12" ht="48.75" customHeight="1" x14ac:dyDescent="0.2">
      <c r="B70" s="29"/>
      <c r="C70" s="187" t="s">
        <v>164</v>
      </c>
      <c r="D70" s="188"/>
      <c r="E70" s="189"/>
      <c r="F70" s="71" t="s">
        <v>98</v>
      </c>
      <c r="G70" s="9">
        <v>15</v>
      </c>
      <c r="H70" s="72" t="s">
        <v>99</v>
      </c>
      <c r="I70" s="184"/>
      <c r="J70" s="185"/>
      <c r="K70" s="40"/>
      <c r="L70" s="70">
        <f>ROUND(I70*G70/12,2)</f>
        <v>0</v>
      </c>
    </row>
    <row r="71" spans="2:12" ht="54" customHeight="1" x14ac:dyDescent="0.2">
      <c r="B71" s="29"/>
      <c r="C71" s="187" t="s">
        <v>166</v>
      </c>
      <c r="D71" s="188"/>
      <c r="E71" s="189"/>
      <c r="F71" s="71" t="s">
        <v>98</v>
      </c>
      <c r="G71" s="9">
        <v>530</v>
      </c>
      <c r="H71" s="72" t="s">
        <v>99</v>
      </c>
      <c r="I71" s="184"/>
      <c r="J71" s="185"/>
      <c r="K71" s="40"/>
      <c r="L71" s="70">
        <f>ROUND(I71*G71/12,2)</f>
        <v>0</v>
      </c>
    </row>
    <row r="72" spans="2:12" x14ac:dyDescent="0.2">
      <c r="B72" s="132" t="s">
        <v>77</v>
      </c>
      <c r="C72" s="133"/>
      <c r="D72" s="133"/>
      <c r="E72" s="133"/>
      <c r="F72" s="133"/>
      <c r="G72" s="133"/>
      <c r="H72" s="133"/>
      <c r="I72" s="133"/>
      <c r="J72" s="134"/>
      <c r="K72" s="69" t="s">
        <v>0</v>
      </c>
      <c r="L72" s="36">
        <f>L61</f>
        <v>0</v>
      </c>
    </row>
    <row r="73" spans="2:12" x14ac:dyDescent="0.2">
      <c r="B73" s="107"/>
      <c r="C73" s="108"/>
      <c r="D73" s="108"/>
      <c r="E73" s="108"/>
      <c r="F73" s="108"/>
      <c r="G73" s="108"/>
      <c r="H73" s="108"/>
      <c r="I73" s="108"/>
      <c r="J73" s="108"/>
      <c r="K73" s="108"/>
      <c r="L73" s="108"/>
    </row>
    <row r="74" spans="2:12" ht="21" customHeight="1" x14ac:dyDescent="0.2">
      <c r="B74" s="181" t="s">
        <v>78</v>
      </c>
      <c r="C74" s="182"/>
      <c r="D74" s="182"/>
      <c r="E74" s="182"/>
      <c r="F74" s="182"/>
      <c r="G74" s="182"/>
      <c r="H74" s="182"/>
      <c r="I74" s="182"/>
      <c r="J74" s="182"/>
      <c r="K74" s="182"/>
      <c r="L74" s="183"/>
    </row>
    <row r="75" spans="2:12" x14ac:dyDescent="0.2">
      <c r="B75" s="29">
        <v>6</v>
      </c>
      <c r="C75" s="106" t="s">
        <v>16</v>
      </c>
      <c r="D75" s="106"/>
      <c r="E75" s="106"/>
      <c r="F75" s="106"/>
      <c r="G75" s="106"/>
      <c r="H75" s="106"/>
      <c r="I75" s="106"/>
      <c r="J75" s="106"/>
      <c r="K75" s="29" t="s">
        <v>2</v>
      </c>
      <c r="L75" s="29" t="s">
        <v>1</v>
      </c>
    </row>
    <row r="76" spans="2:12" x14ac:dyDescent="0.2">
      <c r="B76" s="29" t="s">
        <v>4</v>
      </c>
      <c r="C76" s="151" t="s">
        <v>17</v>
      </c>
      <c r="D76" s="151"/>
      <c r="E76" s="151"/>
      <c r="F76" s="151"/>
      <c r="G76" s="151"/>
      <c r="H76" s="151"/>
      <c r="I76" s="151"/>
      <c r="J76" s="151"/>
      <c r="K76" s="28">
        <v>0.03</v>
      </c>
      <c r="L76" s="33">
        <f>ROUND(K76*L91,2)</f>
        <v>0</v>
      </c>
    </row>
    <row r="77" spans="2:12" x14ac:dyDescent="0.2">
      <c r="B77" s="29" t="s">
        <v>5</v>
      </c>
      <c r="C77" s="151" t="s">
        <v>3</v>
      </c>
      <c r="D77" s="151"/>
      <c r="E77" s="151"/>
      <c r="F77" s="151"/>
      <c r="G77" s="151"/>
      <c r="H77" s="151"/>
      <c r="I77" s="151"/>
      <c r="J77" s="151"/>
      <c r="K77" s="28">
        <v>6.7900000000000002E-2</v>
      </c>
      <c r="L77" s="33">
        <f>ROUND(K77*(L76+L91),2)</f>
        <v>0</v>
      </c>
    </row>
    <row r="78" spans="2:12" x14ac:dyDescent="0.2">
      <c r="B78" s="29" t="s">
        <v>6</v>
      </c>
      <c r="C78" s="122" t="s">
        <v>44</v>
      </c>
      <c r="D78" s="122"/>
      <c r="E78" s="122"/>
      <c r="F78" s="122"/>
      <c r="G78" s="122"/>
      <c r="H78" s="122"/>
      <c r="I78" s="122"/>
      <c r="J78" s="122"/>
      <c r="K78" s="30"/>
      <c r="L78" s="31"/>
    </row>
    <row r="79" spans="2:12" x14ac:dyDescent="0.2">
      <c r="B79" s="29" t="s">
        <v>45</v>
      </c>
      <c r="C79" s="151" t="s">
        <v>41</v>
      </c>
      <c r="D79" s="151"/>
      <c r="E79" s="151"/>
      <c r="F79" s="151"/>
      <c r="G79" s="151"/>
      <c r="H79" s="151"/>
      <c r="I79" s="151"/>
      <c r="J79" s="151"/>
      <c r="K79" s="32">
        <v>6.4999999999999997E-3</v>
      </c>
      <c r="L79" s="33">
        <f>((L$76+L$77+L$91)*K79)/(100%-K$79)</f>
        <v>0</v>
      </c>
    </row>
    <row r="80" spans="2:12" x14ac:dyDescent="0.2">
      <c r="B80" s="29" t="s">
        <v>46</v>
      </c>
      <c r="C80" s="151" t="s">
        <v>42</v>
      </c>
      <c r="D80" s="151"/>
      <c r="E80" s="151"/>
      <c r="F80" s="151"/>
      <c r="G80" s="151"/>
      <c r="H80" s="151"/>
      <c r="I80" s="151"/>
      <c r="J80" s="151"/>
      <c r="K80" s="34">
        <v>7.5999999999999998E-2</v>
      </c>
      <c r="L80" s="33">
        <f>((L$76+L$77+L$91)*K80)/(100%-K80)</f>
        <v>0</v>
      </c>
    </row>
    <row r="81" spans="2:12" x14ac:dyDescent="0.2">
      <c r="B81" s="29" t="s">
        <v>47</v>
      </c>
      <c r="C81" s="151" t="s">
        <v>43</v>
      </c>
      <c r="D81" s="151"/>
      <c r="E81" s="151"/>
      <c r="F81" s="151"/>
      <c r="G81" s="151"/>
      <c r="H81" s="151"/>
      <c r="I81" s="151"/>
      <c r="J81" s="151"/>
      <c r="K81" s="34">
        <v>0.03</v>
      </c>
      <c r="L81" s="33">
        <f>((L$76+L$77+L$91)*K81)/(100%-K81)</f>
        <v>0</v>
      </c>
    </row>
    <row r="82" spans="2:12" x14ac:dyDescent="0.2">
      <c r="B82" s="132" t="s">
        <v>79</v>
      </c>
      <c r="C82" s="133"/>
      <c r="D82" s="133"/>
      <c r="E82" s="133"/>
      <c r="F82" s="133"/>
      <c r="G82" s="133"/>
      <c r="H82" s="133"/>
      <c r="I82" s="133"/>
      <c r="J82" s="134"/>
      <c r="K82" s="35"/>
      <c r="L82" s="36">
        <f>ROUND(SUM(L76:L81),2)</f>
        <v>0</v>
      </c>
    </row>
    <row r="83" spans="2:12" ht="34.5" customHeight="1" x14ac:dyDescent="0.2">
      <c r="B83" s="37"/>
      <c r="C83" s="37"/>
      <c r="D83" s="37"/>
      <c r="E83" s="37"/>
      <c r="F83" s="37"/>
      <c r="G83" s="37"/>
      <c r="H83" s="37"/>
      <c r="I83" s="37"/>
      <c r="J83" s="37"/>
      <c r="K83" s="37"/>
      <c r="L83" s="85"/>
    </row>
    <row r="84" spans="2:12" x14ac:dyDescent="0.2">
      <c r="B84" s="212" t="s">
        <v>80</v>
      </c>
      <c r="C84" s="213"/>
      <c r="D84" s="213"/>
      <c r="E84" s="213"/>
      <c r="F84" s="213"/>
      <c r="G84" s="213"/>
      <c r="H84" s="213"/>
      <c r="I84" s="213"/>
      <c r="J84" s="213"/>
      <c r="K84" s="213"/>
      <c r="L84" s="214"/>
    </row>
    <row r="85" spans="2:12" x14ac:dyDescent="0.2">
      <c r="B85" s="109" t="s">
        <v>18</v>
      </c>
      <c r="C85" s="110"/>
      <c r="D85" s="110"/>
      <c r="E85" s="110"/>
      <c r="F85" s="110"/>
      <c r="G85" s="110"/>
      <c r="H85" s="110"/>
      <c r="I85" s="110"/>
      <c r="J85" s="110"/>
      <c r="K85" s="152"/>
      <c r="L85" s="29" t="s">
        <v>1</v>
      </c>
    </row>
    <row r="86" spans="2:12" x14ac:dyDescent="0.2">
      <c r="B86" s="40" t="s">
        <v>4</v>
      </c>
      <c r="C86" s="142" t="str">
        <f>B4</f>
        <v>MÓDULO 1 - COMPOSIÇÃO DA REMUNERAÇÃO</v>
      </c>
      <c r="D86" s="143"/>
      <c r="E86" s="143"/>
      <c r="F86" s="143"/>
      <c r="G86" s="143"/>
      <c r="H86" s="143"/>
      <c r="I86" s="143"/>
      <c r="J86" s="143"/>
      <c r="K86" s="144"/>
      <c r="L86" s="33">
        <f>L10</f>
        <v>0</v>
      </c>
    </row>
    <row r="87" spans="2:12" x14ac:dyDescent="0.2">
      <c r="B87" s="40" t="s">
        <v>5</v>
      </c>
      <c r="C87" s="142" t="str">
        <f>B12</f>
        <v>MÓDULO 2 – ENCARGOS E BENEFÍCIOS ANUAIS, MENSAIS E DIÁRIOS</v>
      </c>
      <c r="D87" s="143"/>
      <c r="E87" s="143"/>
      <c r="F87" s="143"/>
      <c r="G87" s="143"/>
      <c r="H87" s="143"/>
      <c r="I87" s="143"/>
      <c r="J87" s="143"/>
      <c r="K87" s="144"/>
      <c r="L87" s="33">
        <f>L42</f>
        <v>0</v>
      </c>
    </row>
    <row r="88" spans="2:12" x14ac:dyDescent="0.2">
      <c r="B88" s="40" t="s">
        <v>6</v>
      </c>
      <c r="C88" s="142" t="str">
        <f>B44</f>
        <v>MÓDULO 3 – PROVISÃO PARA RESCISÃO</v>
      </c>
      <c r="D88" s="143"/>
      <c r="E88" s="143"/>
      <c r="F88" s="143"/>
      <c r="G88" s="143"/>
      <c r="H88" s="143"/>
      <c r="I88" s="143"/>
      <c r="J88" s="143"/>
      <c r="K88" s="144"/>
      <c r="L88" s="33">
        <f>L51</f>
        <v>0</v>
      </c>
    </row>
    <row r="89" spans="2:12" x14ac:dyDescent="0.2">
      <c r="B89" s="40" t="s">
        <v>7</v>
      </c>
      <c r="C89" s="142" t="str">
        <f>B53</f>
        <v>MÓDULO 4 – CUSTO DE REPOSIÇÃO DO PROFISSIONAL AUSENTE</v>
      </c>
      <c r="D89" s="143"/>
      <c r="E89" s="143"/>
      <c r="F89" s="143"/>
      <c r="G89" s="143"/>
      <c r="H89" s="143"/>
      <c r="I89" s="143"/>
      <c r="J89" s="143"/>
      <c r="K89" s="144"/>
      <c r="L89" s="33">
        <f>L57</f>
        <v>0</v>
      </c>
    </row>
    <row r="90" spans="2:12" x14ac:dyDescent="0.2">
      <c r="B90" s="40" t="s">
        <v>8</v>
      </c>
      <c r="C90" s="142" t="str">
        <f>B59</f>
        <v>MÓDULO 5 – INSUMOS DIVERSOS</v>
      </c>
      <c r="D90" s="143"/>
      <c r="E90" s="143"/>
      <c r="F90" s="143"/>
      <c r="G90" s="143"/>
      <c r="H90" s="143"/>
      <c r="I90" s="143"/>
      <c r="J90" s="143"/>
      <c r="K90" s="144"/>
      <c r="L90" s="33">
        <f>L72</f>
        <v>0</v>
      </c>
    </row>
    <row r="91" spans="2:12" x14ac:dyDescent="0.2">
      <c r="B91" s="29"/>
      <c r="C91" s="109" t="s">
        <v>81</v>
      </c>
      <c r="D91" s="110"/>
      <c r="E91" s="110"/>
      <c r="F91" s="110"/>
      <c r="G91" s="110"/>
      <c r="H91" s="110"/>
      <c r="I91" s="110"/>
      <c r="J91" s="110"/>
      <c r="K91" s="152"/>
      <c r="L91" s="41">
        <f>TRUNC(SUM(L86:L90),2)</f>
        <v>0</v>
      </c>
    </row>
    <row r="92" spans="2:12" x14ac:dyDescent="0.2">
      <c r="B92" s="40" t="s">
        <v>9</v>
      </c>
      <c r="C92" s="142" t="str">
        <f>B74</f>
        <v>MÓDULO 6 – CUSTOS INDIRETOS, TRIBUTOS E LUCRO</v>
      </c>
      <c r="D92" s="143"/>
      <c r="E92" s="143"/>
      <c r="F92" s="143"/>
      <c r="G92" s="143"/>
      <c r="H92" s="143"/>
      <c r="I92" s="143"/>
      <c r="J92" s="143"/>
      <c r="K92" s="144"/>
      <c r="L92" s="33">
        <f>L82</f>
        <v>0</v>
      </c>
    </row>
    <row r="93" spans="2:12" x14ac:dyDescent="0.2">
      <c r="B93" s="109" t="s">
        <v>83</v>
      </c>
      <c r="C93" s="110"/>
      <c r="D93" s="110"/>
      <c r="E93" s="110"/>
      <c r="F93" s="110"/>
      <c r="G93" s="110"/>
      <c r="H93" s="110"/>
      <c r="I93" s="110"/>
      <c r="J93" s="110"/>
      <c r="K93" s="152"/>
      <c r="L93" s="41">
        <f>TRUNC(SUM(L91:L92),2)</f>
        <v>0</v>
      </c>
    </row>
    <row r="94" spans="2:12" x14ac:dyDescent="0.2">
      <c r="L94" s="42"/>
    </row>
    <row r="95" spans="2:12" hidden="1" x14ac:dyDescent="0.2">
      <c r="B95" s="37"/>
      <c r="C95" s="138" t="s">
        <v>20</v>
      </c>
      <c r="D95" s="138"/>
      <c r="E95" s="138"/>
      <c r="F95" s="138"/>
      <c r="G95" s="138"/>
      <c r="H95" s="138"/>
      <c r="I95" s="138"/>
      <c r="J95" s="138"/>
      <c r="K95" s="43"/>
      <c r="L95" s="43"/>
    </row>
    <row r="96" spans="2:12" ht="40.5" hidden="1" customHeight="1" x14ac:dyDescent="0.2">
      <c r="B96" s="145" t="s">
        <v>22</v>
      </c>
      <c r="C96" s="146"/>
      <c r="D96" s="145" t="s">
        <v>23</v>
      </c>
      <c r="E96" s="146"/>
      <c r="F96" s="145" t="s">
        <v>25</v>
      </c>
      <c r="G96" s="146"/>
      <c r="H96" s="44"/>
      <c r="I96" s="44"/>
      <c r="J96" s="44" t="s">
        <v>24</v>
      </c>
      <c r="K96" s="45" t="s">
        <v>21</v>
      </c>
      <c r="L96" s="46" t="s">
        <v>1</v>
      </c>
    </row>
    <row r="97" spans="2:12" ht="12.75" hidden="1" customHeight="1" x14ac:dyDescent="0.2">
      <c r="B97" s="149" t="s">
        <v>26</v>
      </c>
      <c r="C97" s="150"/>
      <c r="D97" s="176" t="s">
        <v>30</v>
      </c>
      <c r="E97" s="177"/>
      <c r="F97" s="147"/>
      <c r="G97" s="148"/>
      <c r="H97" s="48"/>
      <c r="I97" s="48"/>
      <c r="J97" s="49" t="s">
        <v>30</v>
      </c>
      <c r="K97" s="50"/>
      <c r="L97" s="51">
        <v>0</v>
      </c>
    </row>
    <row r="98" spans="2:12" ht="12.75" hidden="1" customHeight="1" x14ac:dyDescent="0.2">
      <c r="B98" s="168" t="s">
        <v>27</v>
      </c>
      <c r="C98" s="169"/>
      <c r="D98" s="170" t="s">
        <v>30</v>
      </c>
      <c r="E98" s="171"/>
      <c r="F98" s="172"/>
      <c r="G98" s="173"/>
      <c r="H98" s="53"/>
      <c r="I98" s="53"/>
      <c r="J98" s="38" t="s">
        <v>30</v>
      </c>
      <c r="K98" s="54"/>
      <c r="L98" s="55">
        <v>0</v>
      </c>
    </row>
    <row r="99" spans="2:12" ht="12.75" hidden="1" customHeight="1" x14ac:dyDescent="0.2">
      <c r="B99" s="168" t="s">
        <v>28</v>
      </c>
      <c r="C99" s="169"/>
      <c r="D99" s="170" t="s">
        <v>30</v>
      </c>
      <c r="E99" s="171"/>
      <c r="F99" s="172"/>
      <c r="G99" s="173"/>
      <c r="H99" s="53"/>
      <c r="I99" s="53"/>
      <c r="J99" s="38" t="s">
        <v>30</v>
      </c>
      <c r="K99" s="54"/>
      <c r="L99" s="55">
        <v>0</v>
      </c>
    </row>
    <row r="100" spans="2:12" ht="12.75" hidden="1" customHeight="1" x14ac:dyDescent="0.2">
      <c r="B100" s="168" t="s">
        <v>29</v>
      </c>
      <c r="C100" s="169"/>
      <c r="D100" s="170" t="s">
        <v>30</v>
      </c>
      <c r="E100" s="171"/>
      <c r="F100" s="172"/>
      <c r="G100" s="173"/>
      <c r="H100" s="53"/>
      <c r="I100" s="53"/>
      <c r="J100" s="38" t="s">
        <v>30</v>
      </c>
      <c r="K100" s="54"/>
      <c r="L100" s="55">
        <v>0</v>
      </c>
    </row>
    <row r="101" spans="2:12" ht="12.75" hidden="1" customHeight="1" x14ac:dyDescent="0.2">
      <c r="B101" s="166"/>
      <c r="C101" s="167"/>
      <c r="D101" s="172"/>
      <c r="E101" s="173"/>
      <c r="F101" s="172"/>
      <c r="G101" s="173"/>
      <c r="H101" s="53"/>
      <c r="I101" s="53"/>
      <c r="J101" s="56"/>
      <c r="K101" s="57"/>
      <c r="L101" s="55"/>
    </row>
    <row r="102" spans="2:12" ht="13.5" hidden="1" customHeight="1" x14ac:dyDescent="0.2">
      <c r="B102" s="164"/>
      <c r="C102" s="165"/>
      <c r="D102" s="174"/>
      <c r="E102" s="175"/>
      <c r="F102" s="174"/>
      <c r="G102" s="175"/>
      <c r="H102" s="58"/>
      <c r="I102" s="58"/>
      <c r="J102" s="59"/>
      <c r="K102" s="60"/>
      <c r="L102" s="61"/>
    </row>
    <row r="103" spans="2:12" ht="13.5" hidden="1" customHeight="1" x14ac:dyDescent="0.2">
      <c r="B103" s="160" t="s">
        <v>31</v>
      </c>
      <c r="C103" s="161"/>
      <c r="D103" s="161"/>
      <c r="E103" s="161"/>
      <c r="F103" s="161"/>
      <c r="G103" s="161"/>
      <c r="H103" s="161"/>
      <c r="I103" s="161"/>
      <c r="J103" s="161"/>
      <c r="K103" s="163"/>
      <c r="L103" s="62">
        <f>SUM(L101:L102)</f>
        <v>0</v>
      </c>
    </row>
    <row r="104" spans="2:12" hidden="1" x14ac:dyDescent="0.2"/>
    <row r="105" spans="2:12" hidden="1" x14ac:dyDescent="0.2">
      <c r="B105" s="37" t="s">
        <v>32</v>
      </c>
      <c r="C105" s="138" t="s">
        <v>33</v>
      </c>
      <c r="D105" s="138"/>
      <c r="E105" s="138"/>
      <c r="F105" s="138"/>
      <c r="G105" s="138"/>
      <c r="H105" s="138"/>
      <c r="I105" s="138"/>
      <c r="J105" s="138"/>
      <c r="K105" s="43"/>
      <c r="L105" s="43"/>
    </row>
    <row r="106" spans="2:12" ht="13.5" hidden="1" customHeight="1" x14ac:dyDescent="0.2">
      <c r="B106" s="160" t="s">
        <v>34</v>
      </c>
      <c r="C106" s="161"/>
      <c r="D106" s="161"/>
      <c r="E106" s="161"/>
      <c r="F106" s="161"/>
      <c r="G106" s="161"/>
      <c r="H106" s="161"/>
      <c r="I106" s="161"/>
      <c r="J106" s="161"/>
      <c r="K106" s="161"/>
      <c r="L106" s="162"/>
    </row>
    <row r="107" spans="2:12" ht="13.5" hidden="1" customHeight="1" x14ac:dyDescent="0.2">
      <c r="B107" s="63"/>
      <c r="C107" s="157" t="s">
        <v>35</v>
      </c>
      <c r="D107" s="158"/>
      <c r="E107" s="158"/>
      <c r="F107" s="158"/>
      <c r="G107" s="158"/>
      <c r="H107" s="158"/>
      <c r="I107" s="158"/>
      <c r="J107" s="158"/>
      <c r="K107" s="159"/>
      <c r="L107" s="46" t="s">
        <v>1</v>
      </c>
    </row>
    <row r="108" spans="2:12" ht="12.75" hidden="1" customHeight="1" x14ac:dyDescent="0.2">
      <c r="B108" s="47" t="s">
        <v>4</v>
      </c>
      <c r="C108" s="139" t="s">
        <v>36</v>
      </c>
      <c r="D108" s="140"/>
      <c r="E108" s="140"/>
      <c r="F108" s="140"/>
      <c r="G108" s="140"/>
      <c r="H108" s="140"/>
      <c r="I108" s="140"/>
      <c r="J108" s="140"/>
      <c r="K108" s="141"/>
      <c r="L108" s="64">
        <f>L79</f>
        <v>0</v>
      </c>
    </row>
    <row r="109" spans="2:12" ht="12.75" hidden="1" customHeight="1" x14ac:dyDescent="0.2">
      <c r="B109" s="52" t="s">
        <v>5</v>
      </c>
      <c r="C109" s="142" t="s">
        <v>37</v>
      </c>
      <c r="D109" s="143"/>
      <c r="E109" s="143"/>
      <c r="F109" s="143"/>
      <c r="G109" s="143"/>
      <c r="H109" s="143"/>
      <c r="I109" s="143"/>
      <c r="J109" s="143"/>
      <c r="K109" s="144"/>
      <c r="L109" s="65" t="e">
        <f>#REF!</f>
        <v>#REF!</v>
      </c>
    </row>
    <row r="110" spans="2:12" ht="13.5" hidden="1" customHeight="1" x14ac:dyDescent="0.2">
      <c r="B110" s="52" t="s">
        <v>6</v>
      </c>
      <c r="C110" s="154" t="s">
        <v>38</v>
      </c>
      <c r="D110" s="155"/>
      <c r="E110" s="155"/>
      <c r="F110" s="155"/>
      <c r="G110" s="155"/>
      <c r="H110" s="155"/>
      <c r="I110" s="155"/>
      <c r="J110" s="155"/>
      <c r="K110" s="156"/>
      <c r="L110" s="65">
        <f>L82</f>
        <v>0</v>
      </c>
    </row>
    <row r="111" spans="2:12" ht="13.5" hidden="1" customHeight="1" x14ac:dyDescent="0.2">
      <c r="B111" s="135" t="s">
        <v>15</v>
      </c>
      <c r="C111" s="136"/>
      <c r="D111" s="136"/>
      <c r="E111" s="136"/>
      <c r="F111" s="136"/>
      <c r="G111" s="136"/>
      <c r="H111" s="136"/>
      <c r="I111" s="136"/>
      <c r="J111" s="136"/>
      <c r="K111" s="137"/>
      <c r="L111" s="62" t="e">
        <f>SUM(L108:L110)</f>
        <v>#REF!</v>
      </c>
    </row>
    <row r="112" spans="2:12" hidden="1" x14ac:dyDescent="0.2">
      <c r="B112" s="37" t="s">
        <v>14</v>
      </c>
      <c r="C112" t="s">
        <v>39</v>
      </c>
    </row>
    <row r="113" spans="2:6" hidden="1" x14ac:dyDescent="0.2"/>
    <row r="114" spans="2:6" hidden="1" x14ac:dyDescent="0.2"/>
    <row r="115" spans="2:6" hidden="1" x14ac:dyDescent="0.2">
      <c r="B115" s="66" t="s">
        <v>82</v>
      </c>
      <c r="C115" s="66" t="e">
        <f>L93/L6</f>
        <v>#DIV/0!</v>
      </c>
    </row>
    <row r="116" spans="2:6" x14ac:dyDescent="0.2">
      <c r="B116" s="67"/>
      <c r="C116" s="66"/>
      <c r="F116" s="68"/>
    </row>
    <row r="119" spans="2:6" x14ac:dyDescent="0.2">
      <c r="B119" s="68"/>
    </row>
    <row r="120" spans="2:6" x14ac:dyDescent="0.2">
      <c r="B120" s="68"/>
    </row>
  </sheetData>
  <sheetProtection algorithmName="SHA-512" hashValue="2Ku90iuyQxWfbSGBM/Fh5mv1KK0n1uxUkul24HRdBrZSaUx29vpkAg97ipwob/+RKAvGL3K5Lz099C3VafNTaw==" saltValue="DdIbfjGAPRaF3baWy0ubLA==" spinCount="100000" sheet="1" objects="1" scenarios="1"/>
  <mergeCells count="134">
    <mergeCell ref="D9:J9"/>
    <mergeCell ref="B4:L4"/>
    <mergeCell ref="C5:J5"/>
    <mergeCell ref="C6:J6"/>
    <mergeCell ref="B17:L17"/>
    <mergeCell ref="B18:J18"/>
    <mergeCell ref="C32:J32"/>
    <mergeCell ref="D7:F7"/>
    <mergeCell ref="H7:J7"/>
    <mergeCell ref="C8:J8"/>
    <mergeCell ref="B10:K10"/>
    <mergeCell ref="B12:L12"/>
    <mergeCell ref="C19:J19"/>
    <mergeCell ref="C20:J20"/>
    <mergeCell ref="C22:J22"/>
    <mergeCell ref="C23:J23"/>
    <mergeCell ref="C24:J24"/>
    <mergeCell ref="C25:J25"/>
    <mergeCell ref="B13:J13"/>
    <mergeCell ref="C14:J14"/>
    <mergeCell ref="C15:J15"/>
    <mergeCell ref="B16:J16"/>
    <mergeCell ref="C21:J21"/>
    <mergeCell ref="C26:J26"/>
    <mergeCell ref="B27:J27"/>
    <mergeCell ref="B28:L28"/>
    <mergeCell ref="B29:J29"/>
    <mergeCell ref="D31:E31"/>
    <mergeCell ref="H31:I31"/>
    <mergeCell ref="C33:J33"/>
    <mergeCell ref="B44:L44"/>
    <mergeCell ref="C45:J45"/>
    <mergeCell ref="B38:K38"/>
    <mergeCell ref="C39:K39"/>
    <mergeCell ref="C40:K40"/>
    <mergeCell ref="C41:K41"/>
    <mergeCell ref="B42:K42"/>
    <mergeCell ref="B43:L43"/>
    <mergeCell ref="C62:E62"/>
    <mergeCell ref="C63:E63"/>
    <mergeCell ref="C34:J34"/>
    <mergeCell ref="B35:K35"/>
    <mergeCell ref="B36:L36"/>
    <mergeCell ref="B37:L37"/>
    <mergeCell ref="C46:J46"/>
    <mergeCell ref="C47:J47"/>
    <mergeCell ref="C48:J48"/>
    <mergeCell ref="C49:J49"/>
    <mergeCell ref="C60:J60"/>
    <mergeCell ref="C56:J56"/>
    <mergeCell ref="B51:J51"/>
    <mergeCell ref="B52:L52"/>
    <mergeCell ref="B53:L53"/>
    <mergeCell ref="B54:J54"/>
    <mergeCell ref="C55:J55"/>
    <mergeCell ref="B58:L58"/>
    <mergeCell ref="B59:L59"/>
    <mergeCell ref="B57:K57"/>
    <mergeCell ref="C50:J50"/>
    <mergeCell ref="B96:C96"/>
    <mergeCell ref="D96:E96"/>
    <mergeCell ref="F96:G96"/>
    <mergeCell ref="B93:K93"/>
    <mergeCell ref="C95:J95"/>
    <mergeCell ref="C61:J61"/>
    <mergeCell ref="C76:J76"/>
    <mergeCell ref="C77:J77"/>
    <mergeCell ref="C78:J78"/>
    <mergeCell ref="C79:J79"/>
    <mergeCell ref="C80:J80"/>
    <mergeCell ref="C81:J81"/>
    <mergeCell ref="B72:J72"/>
    <mergeCell ref="B73:L73"/>
    <mergeCell ref="B74:L74"/>
    <mergeCell ref="C75:J75"/>
    <mergeCell ref="I62:J62"/>
    <mergeCell ref="I63:J63"/>
    <mergeCell ref="I64:J64"/>
    <mergeCell ref="I66:J66"/>
    <mergeCell ref="I67:J67"/>
    <mergeCell ref="C66:E66"/>
    <mergeCell ref="C67:E67"/>
    <mergeCell ref="I68:J68"/>
    <mergeCell ref="C64:E64"/>
    <mergeCell ref="C65:E65"/>
    <mergeCell ref="I71:J71"/>
    <mergeCell ref="C68:E68"/>
    <mergeCell ref="C69:E69"/>
    <mergeCell ref="C70:E70"/>
    <mergeCell ref="C71:E71"/>
    <mergeCell ref="C91:K91"/>
    <mergeCell ref="C92:K92"/>
    <mergeCell ref="B84:L84"/>
    <mergeCell ref="B85:K85"/>
    <mergeCell ref="C86:K86"/>
    <mergeCell ref="C87:K87"/>
    <mergeCell ref="C88:K88"/>
    <mergeCell ref="B82:J82"/>
    <mergeCell ref="I69:J69"/>
    <mergeCell ref="I70:J70"/>
    <mergeCell ref="I65:J65"/>
    <mergeCell ref="C109:K109"/>
    <mergeCell ref="C110:K110"/>
    <mergeCell ref="B111:K111"/>
    <mergeCell ref="B102:C102"/>
    <mergeCell ref="D102:E102"/>
    <mergeCell ref="F102:G102"/>
    <mergeCell ref="B103:K103"/>
    <mergeCell ref="C105:J105"/>
    <mergeCell ref="B106:L106"/>
    <mergeCell ref="B2:C2"/>
    <mergeCell ref="D2:L2"/>
    <mergeCell ref="B3:C3"/>
    <mergeCell ref="D3:L3"/>
    <mergeCell ref="B1:L1"/>
    <mergeCell ref="C107:K107"/>
    <mergeCell ref="C108:K108"/>
    <mergeCell ref="B100:C100"/>
    <mergeCell ref="D100:E100"/>
    <mergeCell ref="F100:G100"/>
    <mergeCell ref="B101:C101"/>
    <mergeCell ref="D101:E101"/>
    <mergeCell ref="F101:G101"/>
    <mergeCell ref="B98:C98"/>
    <mergeCell ref="D98:E98"/>
    <mergeCell ref="F98:G98"/>
    <mergeCell ref="B99:C99"/>
    <mergeCell ref="D99:E99"/>
    <mergeCell ref="F99:G99"/>
    <mergeCell ref="B97:C97"/>
    <mergeCell ref="D97:E97"/>
    <mergeCell ref="F97:G97"/>
    <mergeCell ref="C89:K89"/>
    <mergeCell ref="C90:K90"/>
  </mergeCells>
  <pageMargins left="0.39370078740157483" right="0.39370078740157483" top="0.39370078740157483" bottom="0.39370078740157483" header="0.39370078740157483" footer="0.3937007874015748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L119"/>
  <sheetViews>
    <sheetView tabSelected="1" topLeftCell="A14" zoomScale="90" zoomScaleNormal="90" zoomScalePageLayoutView="90" workbookViewId="0">
      <selection activeCell="C39" sqref="C39:K39"/>
    </sheetView>
  </sheetViews>
  <sheetFormatPr defaultRowHeight="12.75" x14ac:dyDescent="0.2"/>
  <cols>
    <col min="2" max="2" width="3.42578125" customWidth="1"/>
    <col min="3" max="3" width="35.5703125" customWidth="1"/>
    <col min="4" max="4" width="8.28515625" customWidth="1"/>
    <col min="5" max="5" width="9.5703125" customWidth="1"/>
    <col min="6" max="6" width="18.28515625" customWidth="1"/>
    <col min="7" max="7" width="14.7109375" customWidth="1"/>
    <col min="8" max="8" width="16.5703125" customWidth="1"/>
    <col min="9" max="9" width="8.28515625" customWidth="1"/>
    <col min="10" max="10" width="13" customWidth="1"/>
    <col min="11" max="11" width="10.28515625" customWidth="1"/>
    <col min="12" max="12" width="13.85546875" bestFit="1" customWidth="1"/>
    <col min="13" max="13" width="9.5703125" bestFit="1" customWidth="1"/>
    <col min="14" max="14" width="14.5703125" customWidth="1"/>
    <col min="15" max="15" width="12.140625" customWidth="1"/>
    <col min="16" max="16" width="13.28515625" customWidth="1"/>
  </cols>
  <sheetData>
    <row r="1" spans="2:12" ht="36" customHeight="1" x14ac:dyDescent="0.2">
      <c r="B1" s="211" t="s">
        <v>143</v>
      </c>
      <c r="C1" s="211"/>
      <c r="D1" s="211"/>
      <c r="E1" s="211"/>
      <c r="F1" s="211"/>
      <c r="G1" s="211"/>
      <c r="H1" s="211"/>
      <c r="I1" s="211"/>
      <c r="J1" s="211"/>
      <c r="K1" s="211"/>
      <c r="L1" s="211"/>
    </row>
    <row r="2" spans="2:12" ht="18" x14ac:dyDescent="0.25">
      <c r="B2" s="113" t="s">
        <v>128</v>
      </c>
      <c r="C2" s="114"/>
      <c r="D2" s="113" t="s">
        <v>145</v>
      </c>
      <c r="E2" s="115"/>
      <c r="F2" s="115"/>
      <c r="G2" s="115"/>
      <c r="H2" s="115"/>
      <c r="I2" s="115"/>
      <c r="J2" s="115"/>
      <c r="K2" s="115"/>
      <c r="L2" s="114"/>
    </row>
    <row r="3" spans="2:12" ht="18" x14ac:dyDescent="0.25">
      <c r="B3" s="116" t="s">
        <v>168</v>
      </c>
      <c r="C3" s="117"/>
      <c r="D3" s="118">
        <v>46054</v>
      </c>
      <c r="E3" s="119"/>
      <c r="F3" s="119"/>
      <c r="G3" s="119"/>
      <c r="H3" s="119"/>
      <c r="I3" s="119"/>
      <c r="J3" s="119"/>
      <c r="K3" s="119"/>
      <c r="L3" s="117"/>
    </row>
    <row r="4" spans="2:12" ht="21" customHeight="1" x14ac:dyDescent="0.2">
      <c r="B4" s="105" t="s">
        <v>143</v>
      </c>
      <c r="C4" s="105"/>
      <c r="D4" s="105"/>
      <c r="E4" s="105"/>
      <c r="F4" s="105"/>
      <c r="G4" s="105"/>
      <c r="H4" s="105"/>
      <c r="I4" s="105"/>
      <c r="J4" s="105"/>
      <c r="K4" s="105"/>
      <c r="L4" s="105"/>
    </row>
    <row r="5" spans="2:12" x14ac:dyDescent="0.2">
      <c r="B5" s="29">
        <v>1</v>
      </c>
      <c r="C5" s="106" t="s">
        <v>12</v>
      </c>
      <c r="D5" s="106"/>
      <c r="E5" s="106"/>
      <c r="F5" s="106"/>
      <c r="G5" s="106"/>
      <c r="H5" s="106"/>
      <c r="I5" s="106"/>
      <c r="J5" s="106"/>
      <c r="K5" s="29" t="s">
        <v>2</v>
      </c>
      <c r="L5" s="29" t="s">
        <v>1</v>
      </c>
    </row>
    <row r="6" spans="2:12" x14ac:dyDescent="0.2">
      <c r="B6" s="29" t="s">
        <v>4</v>
      </c>
      <c r="C6" s="104" t="s">
        <v>40</v>
      </c>
      <c r="D6" s="121"/>
      <c r="E6" s="121"/>
      <c r="F6" s="121"/>
      <c r="G6" s="121"/>
      <c r="H6" s="121"/>
      <c r="I6" s="121"/>
      <c r="J6" s="121"/>
      <c r="K6" s="1"/>
      <c r="L6" s="2"/>
    </row>
    <row r="7" spans="2:12" x14ac:dyDescent="0.2">
      <c r="B7" s="29" t="s">
        <v>5</v>
      </c>
      <c r="C7" s="80" t="s">
        <v>48</v>
      </c>
      <c r="D7" s="125" t="s">
        <v>129</v>
      </c>
      <c r="E7" s="125"/>
      <c r="F7" s="125"/>
      <c r="G7" s="2"/>
      <c r="H7" s="126" t="s">
        <v>84</v>
      </c>
      <c r="I7" s="127"/>
      <c r="J7" s="128"/>
      <c r="K7" s="24"/>
      <c r="L7" s="33">
        <f>ROUND(G7*K7,2)</f>
        <v>0</v>
      </c>
    </row>
    <row r="8" spans="2:12" x14ac:dyDescent="0.2">
      <c r="B8" s="29" t="s">
        <v>175</v>
      </c>
      <c r="C8" s="77" t="s">
        <v>176</v>
      </c>
      <c r="D8" s="204"/>
      <c r="E8" s="205"/>
      <c r="F8" s="205"/>
      <c r="G8" s="205"/>
      <c r="H8" s="205"/>
      <c r="I8" s="205"/>
      <c r="J8" s="206"/>
      <c r="K8" s="84">
        <v>0.1</v>
      </c>
      <c r="L8" s="81">
        <f>ROUND(L6*K8,2)</f>
        <v>0</v>
      </c>
    </row>
    <row r="9" spans="2:12" x14ac:dyDescent="0.2">
      <c r="B9" s="202" t="s">
        <v>65</v>
      </c>
      <c r="C9" s="202"/>
      <c r="D9" s="202"/>
      <c r="E9" s="202"/>
      <c r="F9" s="202"/>
      <c r="G9" s="202"/>
      <c r="H9" s="202"/>
      <c r="I9" s="202"/>
      <c r="J9" s="202"/>
      <c r="K9" s="202"/>
      <c r="L9" s="36">
        <f>ROUND(SUM(L6:L8),2)</f>
        <v>0</v>
      </c>
    </row>
    <row r="10" spans="2:12" x14ac:dyDescent="0.2">
      <c r="B10" s="43"/>
      <c r="C10" s="43"/>
      <c r="D10" s="43"/>
      <c r="E10" s="43"/>
      <c r="F10" s="43"/>
      <c r="G10" s="43"/>
      <c r="H10" s="43"/>
      <c r="I10" s="43"/>
      <c r="J10" s="43"/>
      <c r="K10" s="43"/>
      <c r="L10" s="85"/>
    </row>
    <row r="11" spans="2:12" ht="20.25" customHeight="1" x14ac:dyDescent="0.2">
      <c r="B11" s="105" t="s">
        <v>146</v>
      </c>
      <c r="C11" s="105"/>
      <c r="D11" s="105"/>
      <c r="E11" s="105"/>
      <c r="F11" s="105"/>
      <c r="G11" s="105"/>
      <c r="H11" s="105"/>
      <c r="I11" s="105"/>
      <c r="J11" s="105"/>
      <c r="K11" s="105"/>
      <c r="L11" s="105"/>
    </row>
    <row r="12" spans="2:12" x14ac:dyDescent="0.2">
      <c r="B12" s="120" t="s">
        <v>94</v>
      </c>
      <c r="C12" s="120"/>
      <c r="D12" s="120"/>
      <c r="E12" s="120"/>
      <c r="F12" s="120"/>
      <c r="G12" s="120"/>
      <c r="H12" s="120"/>
      <c r="I12" s="120"/>
      <c r="J12" s="120"/>
      <c r="K12" s="86" t="s">
        <v>2</v>
      </c>
      <c r="L12" s="86" t="s">
        <v>1</v>
      </c>
    </row>
    <row r="13" spans="2:12" x14ac:dyDescent="0.2">
      <c r="B13" s="29" t="s">
        <v>4</v>
      </c>
      <c r="C13" s="104" t="s">
        <v>85</v>
      </c>
      <c r="D13" s="104"/>
      <c r="E13" s="104"/>
      <c r="F13" s="104"/>
      <c r="G13" s="104"/>
      <c r="H13" s="104"/>
      <c r="I13" s="104"/>
      <c r="J13" s="104"/>
      <c r="K13" s="73">
        <v>8.3299999999999999E-2</v>
      </c>
      <c r="L13" s="33">
        <f>ROUND($L$9*K13,2)</f>
        <v>0</v>
      </c>
    </row>
    <row r="14" spans="2:12" x14ac:dyDescent="0.2">
      <c r="B14" s="29" t="s">
        <v>5</v>
      </c>
      <c r="C14" s="104" t="s">
        <v>93</v>
      </c>
      <c r="D14" s="104"/>
      <c r="E14" s="104"/>
      <c r="F14" s="104"/>
      <c r="G14" s="104"/>
      <c r="H14" s="104"/>
      <c r="I14" s="104"/>
      <c r="J14" s="104"/>
      <c r="K14" s="76">
        <f>K13/3</f>
        <v>2.7766666666666665E-2</v>
      </c>
      <c r="L14" s="33">
        <f>ROUND(K14*L9,2)</f>
        <v>0</v>
      </c>
    </row>
    <row r="15" spans="2:12" x14ac:dyDescent="0.2">
      <c r="B15" s="122" t="s">
        <v>138</v>
      </c>
      <c r="C15" s="122"/>
      <c r="D15" s="122"/>
      <c r="E15" s="122"/>
      <c r="F15" s="122"/>
      <c r="G15" s="122"/>
      <c r="H15" s="122"/>
      <c r="I15" s="122"/>
      <c r="J15" s="122"/>
      <c r="K15" s="87">
        <f>TRUNC(SUM(K13:K14),4)</f>
        <v>0.111</v>
      </c>
      <c r="L15" s="88">
        <f>ROUND(SUM(L13:L14),2)</f>
        <v>0</v>
      </c>
    </row>
    <row r="16" spans="2:12" x14ac:dyDescent="0.2">
      <c r="B16" s="123"/>
      <c r="C16" s="124"/>
      <c r="D16" s="124"/>
      <c r="E16" s="124"/>
      <c r="F16" s="124"/>
      <c r="G16" s="124"/>
      <c r="H16" s="124"/>
      <c r="I16" s="124"/>
      <c r="J16" s="124"/>
      <c r="K16" s="124"/>
      <c r="L16" s="124"/>
    </row>
    <row r="17" spans="2:12" x14ac:dyDescent="0.2">
      <c r="B17" s="120" t="s">
        <v>123</v>
      </c>
      <c r="C17" s="120"/>
      <c r="D17" s="120"/>
      <c r="E17" s="120"/>
      <c r="F17" s="120"/>
      <c r="G17" s="120"/>
      <c r="H17" s="120"/>
      <c r="I17" s="120"/>
      <c r="J17" s="120"/>
      <c r="K17" s="86" t="s">
        <v>2</v>
      </c>
      <c r="L17" s="86" t="s">
        <v>1</v>
      </c>
    </row>
    <row r="18" spans="2:12" x14ac:dyDescent="0.2">
      <c r="B18" s="29" t="s">
        <v>4</v>
      </c>
      <c r="C18" s="151" t="s">
        <v>86</v>
      </c>
      <c r="D18" s="151"/>
      <c r="E18" s="151"/>
      <c r="F18" s="151"/>
      <c r="G18" s="151"/>
      <c r="H18" s="151"/>
      <c r="I18" s="151"/>
      <c r="J18" s="151"/>
      <c r="K18" s="73">
        <v>0.2</v>
      </c>
      <c r="L18" s="33">
        <f>ROUND(K18*($L$9+L$15),2)</f>
        <v>0</v>
      </c>
    </row>
    <row r="19" spans="2:12" x14ac:dyDescent="0.2">
      <c r="B19" s="29" t="s">
        <v>5</v>
      </c>
      <c r="C19" s="221" t="s">
        <v>51</v>
      </c>
      <c r="D19" s="221"/>
      <c r="E19" s="151"/>
      <c r="F19" s="151"/>
      <c r="G19" s="151"/>
      <c r="H19" s="151"/>
      <c r="I19" s="151"/>
      <c r="J19" s="151"/>
      <c r="K19" s="73">
        <v>2.5000000000000001E-2</v>
      </c>
      <c r="L19" s="33">
        <f t="shared" ref="L19:L25" si="0">ROUND(K19*($L$9+L$15),2)</f>
        <v>0</v>
      </c>
    </row>
    <row r="20" spans="2:12" x14ac:dyDescent="0.2">
      <c r="B20" s="39" t="s">
        <v>6</v>
      </c>
      <c r="C20" s="142" t="s">
        <v>125</v>
      </c>
      <c r="D20" s="143"/>
      <c r="E20" s="143"/>
      <c r="F20" s="143"/>
      <c r="G20" s="143"/>
      <c r="H20" s="143"/>
      <c r="I20" s="143"/>
      <c r="J20" s="144"/>
      <c r="K20" s="25"/>
      <c r="L20" s="33">
        <f t="shared" si="0"/>
        <v>0</v>
      </c>
    </row>
    <row r="21" spans="2:12" x14ac:dyDescent="0.2">
      <c r="B21" s="29" t="s">
        <v>7</v>
      </c>
      <c r="C21" s="222" t="s">
        <v>50</v>
      </c>
      <c r="D21" s="222"/>
      <c r="E21" s="151"/>
      <c r="F21" s="151"/>
      <c r="G21" s="151"/>
      <c r="H21" s="151"/>
      <c r="I21" s="151"/>
      <c r="J21" s="151"/>
      <c r="K21" s="73">
        <v>1.4999999999999999E-2</v>
      </c>
      <c r="L21" s="33">
        <f t="shared" si="0"/>
        <v>0</v>
      </c>
    </row>
    <row r="22" spans="2:12" x14ac:dyDescent="0.2">
      <c r="B22" s="29" t="s">
        <v>8</v>
      </c>
      <c r="C22" s="151" t="s">
        <v>52</v>
      </c>
      <c r="D22" s="151"/>
      <c r="E22" s="151"/>
      <c r="F22" s="151"/>
      <c r="G22" s="151"/>
      <c r="H22" s="151"/>
      <c r="I22" s="151"/>
      <c r="J22" s="151"/>
      <c r="K22" s="73">
        <v>0.01</v>
      </c>
      <c r="L22" s="33">
        <f t="shared" si="0"/>
        <v>0</v>
      </c>
    </row>
    <row r="23" spans="2:12" x14ac:dyDescent="0.2">
      <c r="B23" s="29" t="s">
        <v>9</v>
      </c>
      <c r="C23" s="151" t="s">
        <v>53</v>
      </c>
      <c r="D23" s="151"/>
      <c r="E23" s="151"/>
      <c r="F23" s="151"/>
      <c r="G23" s="151"/>
      <c r="H23" s="151"/>
      <c r="I23" s="151"/>
      <c r="J23" s="151"/>
      <c r="K23" s="73">
        <v>6.0000000000000001E-3</v>
      </c>
      <c r="L23" s="33">
        <f t="shared" si="0"/>
        <v>0</v>
      </c>
    </row>
    <row r="24" spans="2:12" x14ac:dyDescent="0.2">
      <c r="B24" s="29" t="s">
        <v>10</v>
      </c>
      <c r="C24" s="151" t="s">
        <v>54</v>
      </c>
      <c r="D24" s="151"/>
      <c r="E24" s="151"/>
      <c r="F24" s="151"/>
      <c r="G24" s="151"/>
      <c r="H24" s="151"/>
      <c r="I24" s="151"/>
      <c r="J24" s="151"/>
      <c r="K24" s="73">
        <v>2E-3</v>
      </c>
      <c r="L24" s="33">
        <f t="shared" si="0"/>
        <v>0</v>
      </c>
    </row>
    <row r="25" spans="2:12" x14ac:dyDescent="0.2">
      <c r="B25" s="29" t="s">
        <v>11</v>
      </c>
      <c r="C25" s="151" t="s">
        <v>55</v>
      </c>
      <c r="D25" s="151"/>
      <c r="E25" s="151"/>
      <c r="F25" s="151"/>
      <c r="G25" s="151"/>
      <c r="H25" s="151"/>
      <c r="I25" s="151"/>
      <c r="J25" s="151"/>
      <c r="K25" s="73">
        <v>0.08</v>
      </c>
      <c r="L25" s="33">
        <f t="shared" si="0"/>
        <v>0</v>
      </c>
    </row>
    <row r="26" spans="2:12" x14ac:dyDescent="0.2">
      <c r="B26" s="122" t="s">
        <v>56</v>
      </c>
      <c r="C26" s="122"/>
      <c r="D26" s="122"/>
      <c r="E26" s="122"/>
      <c r="F26" s="122"/>
      <c r="G26" s="122"/>
      <c r="H26" s="122"/>
      <c r="I26" s="122"/>
      <c r="J26" s="122"/>
      <c r="K26" s="69">
        <f>SUM(K18:K25)</f>
        <v>0.33800000000000002</v>
      </c>
      <c r="L26" s="41">
        <f>ROUND(SUM(L18:L25),2)</f>
        <v>0</v>
      </c>
    </row>
    <row r="27" spans="2:12" x14ac:dyDescent="0.2">
      <c r="B27" s="199"/>
      <c r="C27" s="199"/>
      <c r="D27" s="199"/>
      <c r="E27" s="199"/>
      <c r="F27" s="199"/>
      <c r="G27" s="199"/>
      <c r="H27" s="199"/>
      <c r="I27" s="199"/>
      <c r="J27" s="199"/>
      <c r="K27" s="199"/>
      <c r="L27" s="200"/>
    </row>
    <row r="28" spans="2:12" x14ac:dyDescent="0.2">
      <c r="B28" s="106" t="s">
        <v>57</v>
      </c>
      <c r="C28" s="106"/>
      <c r="D28" s="106"/>
      <c r="E28" s="106"/>
      <c r="F28" s="106"/>
      <c r="G28" s="106"/>
      <c r="H28" s="106"/>
      <c r="I28" s="106"/>
      <c r="J28" s="106"/>
      <c r="K28" s="69"/>
      <c r="L28" s="29" t="s">
        <v>1</v>
      </c>
    </row>
    <row r="29" spans="2:12" x14ac:dyDescent="0.2">
      <c r="B29" s="29" t="s">
        <v>4</v>
      </c>
      <c r="C29" s="1" t="s">
        <v>87</v>
      </c>
      <c r="D29" s="1" t="s">
        <v>88</v>
      </c>
      <c r="E29" s="79">
        <v>22</v>
      </c>
      <c r="F29" s="1" t="s">
        <v>89</v>
      </c>
      <c r="G29" s="83">
        <v>2</v>
      </c>
      <c r="H29" s="1" t="s">
        <v>90</v>
      </c>
      <c r="I29" s="92"/>
      <c r="J29" s="1"/>
      <c r="K29" s="40" t="s">
        <v>0</v>
      </c>
      <c r="L29" s="82">
        <f>ROUND((E29*G29*I29)-(L6*0.06),2)</f>
        <v>0</v>
      </c>
    </row>
    <row r="30" spans="2:12" x14ac:dyDescent="0.2">
      <c r="B30" s="29" t="s">
        <v>5</v>
      </c>
      <c r="C30" s="89" t="s">
        <v>136</v>
      </c>
      <c r="D30" s="126" t="s">
        <v>91</v>
      </c>
      <c r="E30" s="128"/>
      <c r="F30" s="93">
        <v>900</v>
      </c>
      <c r="G30" s="38" t="s">
        <v>92</v>
      </c>
      <c r="H30" s="218" t="s">
        <v>0</v>
      </c>
      <c r="I30" s="219"/>
      <c r="J30" s="1"/>
      <c r="K30" s="40" t="s">
        <v>0</v>
      </c>
      <c r="L30" s="27"/>
    </row>
    <row r="31" spans="2:12" x14ac:dyDescent="0.2">
      <c r="B31" s="29" t="s">
        <v>6</v>
      </c>
      <c r="C31" s="142" t="s">
        <v>131</v>
      </c>
      <c r="D31" s="143"/>
      <c r="E31" s="143"/>
      <c r="F31" s="143"/>
      <c r="G31" s="143"/>
      <c r="H31" s="143"/>
      <c r="I31" s="143"/>
      <c r="J31" s="144"/>
      <c r="K31" s="40" t="s">
        <v>0</v>
      </c>
      <c r="L31" s="27"/>
    </row>
    <row r="32" spans="2:12" x14ac:dyDescent="0.2">
      <c r="B32" s="29" t="s">
        <v>7</v>
      </c>
      <c r="C32" s="220" t="s">
        <v>132</v>
      </c>
      <c r="D32" s="220"/>
      <c r="E32" s="220"/>
      <c r="F32" s="220"/>
      <c r="G32" s="220"/>
      <c r="H32" s="220"/>
      <c r="I32" s="220"/>
      <c r="J32" s="220"/>
      <c r="K32" s="40" t="s">
        <v>0</v>
      </c>
      <c r="L32" s="27"/>
    </row>
    <row r="33" spans="2:12" x14ac:dyDescent="0.2">
      <c r="B33" s="29" t="s">
        <v>8</v>
      </c>
      <c r="C33" s="142" t="s">
        <v>137</v>
      </c>
      <c r="D33" s="143"/>
      <c r="E33" s="143"/>
      <c r="F33" s="143"/>
      <c r="G33" s="143"/>
      <c r="H33" s="143"/>
      <c r="I33" s="143"/>
      <c r="J33" s="144"/>
      <c r="K33" s="40"/>
      <c r="L33" s="27"/>
    </row>
    <row r="34" spans="2:12" x14ac:dyDescent="0.2">
      <c r="B34" s="122" t="s">
        <v>58</v>
      </c>
      <c r="C34" s="122"/>
      <c r="D34" s="122"/>
      <c r="E34" s="122"/>
      <c r="F34" s="122"/>
      <c r="G34" s="122"/>
      <c r="H34" s="122"/>
      <c r="I34" s="122"/>
      <c r="J34" s="122"/>
      <c r="K34" s="122"/>
      <c r="L34" s="41">
        <f>ROUND(SUM(L29:L33),2)</f>
        <v>0</v>
      </c>
    </row>
    <row r="35" spans="2:12" x14ac:dyDescent="0.2">
      <c r="B35" s="199"/>
      <c r="C35" s="199"/>
      <c r="D35" s="199"/>
      <c r="E35" s="199"/>
      <c r="F35" s="199"/>
      <c r="G35" s="199"/>
      <c r="H35" s="199"/>
      <c r="I35" s="199"/>
      <c r="J35" s="199"/>
      <c r="K35" s="199"/>
      <c r="L35" s="200"/>
    </row>
    <row r="36" spans="2:12" x14ac:dyDescent="0.2">
      <c r="B36" s="210" t="s">
        <v>59</v>
      </c>
      <c r="C36" s="210"/>
      <c r="D36" s="210"/>
      <c r="E36" s="210"/>
      <c r="F36" s="210"/>
      <c r="G36" s="210"/>
      <c r="H36" s="210"/>
      <c r="I36" s="210"/>
      <c r="J36" s="210"/>
      <c r="K36" s="210"/>
      <c r="L36" s="210"/>
    </row>
    <row r="37" spans="2:12" x14ac:dyDescent="0.2">
      <c r="B37" s="106" t="s">
        <v>63</v>
      </c>
      <c r="C37" s="106"/>
      <c r="D37" s="106"/>
      <c r="E37" s="106"/>
      <c r="F37" s="106"/>
      <c r="G37" s="106"/>
      <c r="H37" s="106"/>
      <c r="I37" s="106"/>
      <c r="J37" s="106"/>
      <c r="K37" s="106"/>
      <c r="L37" s="29" t="s">
        <v>1</v>
      </c>
    </row>
    <row r="38" spans="2:12" x14ac:dyDescent="0.2">
      <c r="B38" s="29" t="s">
        <v>60</v>
      </c>
      <c r="C38" s="151" t="s">
        <v>95</v>
      </c>
      <c r="D38" s="151"/>
      <c r="E38" s="151"/>
      <c r="F38" s="151"/>
      <c r="G38" s="151"/>
      <c r="H38" s="151"/>
      <c r="I38" s="151"/>
      <c r="J38" s="151"/>
      <c r="K38" s="151"/>
      <c r="L38" s="33">
        <f>L15</f>
        <v>0</v>
      </c>
    </row>
    <row r="39" spans="2:12" x14ac:dyDescent="0.2">
      <c r="B39" s="29" t="s">
        <v>61</v>
      </c>
      <c r="C39" s="151" t="s">
        <v>124</v>
      </c>
      <c r="D39" s="151"/>
      <c r="E39" s="151"/>
      <c r="F39" s="151"/>
      <c r="G39" s="151"/>
      <c r="H39" s="151"/>
      <c r="I39" s="151"/>
      <c r="J39" s="151"/>
      <c r="K39" s="151"/>
      <c r="L39" s="33">
        <f>L26</f>
        <v>0</v>
      </c>
    </row>
    <row r="40" spans="2:12" x14ac:dyDescent="0.2">
      <c r="B40" s="29" t="s">
        <v>62</v>
      </c>
      <c r="C40" s="151" t="s">
        <v>64</v>
      </c>
      <c r="D40" s="151"/>
      <c r="E40" s="151"/>
      <c r="F40" s="151"/>
      <c r="G40" s="151"/>
      <c r="H40" s="151"/>
      <c r="I40" s="151"/>
      <c r="J40" s="151"/>
      <c r="K40" s="151"/>
      <c r="L40" s="33">
        <f>L34</f>
        <v>0</v>
      </c>
    </row>
    <row r="41" spans="2:12" x14ac:dyDescent="0.2">
      <c r="B41" s="122" t="s">
        <v>66</v>
      </c>
      <c r="C41" s="122"/>
      <c r="D41" s="122"/>
      <c r="E41" s="122"/>
      <c r="F41" s="122"/>
      <c r="G41" s="122"/>
      <c r="H41" s="122"/>
      <c r="I41" s="122"/>
      <c r="J41" s="122"/>
      <c r="K41" s="122"/>
      <c r="L41" s="36">
        <f>ROUND(SUM(L38:L40),2)</f>
        <v>0</v>
      </c>
    </row>
    <row r="42" spans="2:12" x14ac:dyDescent="0.2">
      <c r="B42" s="111"/>
      <c r="C42" s="112"/>
      <c r="D42" s="112"/>
      <c r="E42" s="112"/>
      <c r="F42" s="112"/>
      <c r="G42" s="112"/>
      <c r="H42" s="112"/>
      <c r="I42" s="112"/>
      <c r="J42" s="112"/>
      <c r="K42" s="112"/>
      <c r="L42" s="112"/>
    </row>
    <row r="43" spans="2:12" ht="21" customHeight="1" x14ac:dyDescent="0.2">
      <c r="B43" s="105" t="s">
        <v>67</v>
      </c>
      <c r="C43" s="105"/>
      <c r="D43" s="105"/>
      <c r="E43" s="105"/>
      <c r="F43" s="105"/>
      <c r="G43" s="105"/>
      <c r="H43" s="105"/>
      <c r="I43" s="105"/>
      <c r="J43" s="105"/>
      <c r="K43" s="105"/>
      <c r="L43" s="105"/>
    </row>
    <row r="44" spans="2:12" x14ac:dyDescent="0.2">
      <c r="B44" s="29">
        <v>3</v>
      </c>
      <c r="C44" s="106" t="s">
        <v>68</v>
      </c>
      <c r="D44" s="106"/>
      <c r="E44" s="106"/>
      <c r="F44" s="106"/>
      <c r="G44" s="106"/>
      <c r="H44" s="106"/>
      <c r="I44" s="106"/>
      <c r="J44" s="106"/>
      <c r="K44" s="29" t="s">
        <v>2</v>
      </c>
      <c r="L44" s="29" t="s">
        <v>1</v>
      </c>
    </row>
    <row r="45" spans="2:12" x14ac:dyDescent="0.2">
      <c r="B45" s="29" t="s">
        <v>4</v>
      </c>
      <c r="C45" s="151" t="s">
        <v>71</v>
      </c>
      <c r="D45" s="151"/>
      <c r="E45" s="151"/>
      <c r="F45" s="151"/>
      <c r="G45" s="151"/>
      <c r="H45" s="151"/>
      <c r="I45" s="151"/>
      <c r="J45" s="151"/>
      <c r="K45" s="73">
        <f>100%/12</f>
        <v>8.3333333333333329E-2</v>
      </c>
      <c r="L45" s="33">
        <f>ROUND($L$9*K45,2)</f>
        <v>0</v>
      </c>
    </row>
    <row r="46" spans="2:12" x14ac:dyDescent="0.2">
      <c r="B46" s="29" t="s">
        <v>5</v>
      </c>
      <c r="C46" s="151" t="s">
        <v>70</v>
      </c>
      <c r="D46" s="151"/>
      <c r="E46" s="151"/>
      <c r="F46" s="151"/>
      <c r="G46" s="151"/>
      <c r="H46" s="151"/>
      <c r="I46" s="151"/>
      <c r="J46" s="151"/>
      <c r="K46" s="75">
        <f>0.08*K45</f>
        <v>6.6666666666666662E-3</v>
      </c>
      <c r="L46" s="33">
        <f>ROUND(K46*L9,2)</f>
        <v>0</v>
      </c>
    </row>
    <row r="47" spans="2:12" x14ac:dyDescent="0.2">
      <c r="B47" s="29" t="s">
        <v>6</v>
      </c>
      <c r="C47" s="151" t="s">
        <v>69</v>
      </c>
      <c r="D47" s="151"/>
      <c r="E47" s="151"/>
      <c r="F47" s="151"/>
      <c r="G47" s="151"/>
      <c r="H47" s="151"/>
      <c r="I47" s="151"/>
      <c r="J47" s="151"/>
      <c r="K47" s="73">
        <f>(100/30*7/12)%</f>
        <v>1.9444444444444445E-2</v>
      </c>
      <c r="L47" s="33">
        <f>ROUND($L$9*K47,2)</f>
        <v>0</v>
      </c>
    </row>
    <row r="48" spans="2:12" x14ac:dyDescent="0.2">
      <c r="B48" s="29" t="s">
        <v>7</v>
      </c>
      <c r="C48" s="151" t="s">
        <v>72</v>
      </c>
      <c r="D48" s="151"/>
      <c r="E48" s="151"/>
      <c r="F48" s="151"/>
      <c r="G48" s="151"/>
      <c r="H48" s="151"/>
      <c r="I48" s="151"/>
      <c r="J48" s="151"/>
      <c r="K48" s="76">
        <f>K26*K47</f>
        <v>6.5722222222222224E-3</v>
      </c>
      <c r="L48" s="33">
        <f>ROUND(L47*K26,2)</f>
        <v>0</v>
      </c>
    </row>
    <row r="49" spans="2:12" x14ac:dyDescent="0.2">
      <c r="B49" s="29" t="s">
        <v>8</v>
      </c>
      <c r="C49" s="151" t="s">
        <v>101</v>
      </c>
      <c r="D49" s="151"/>
      <c r="E49" s="151"/>
      <c r="F49" s="151"/>
      <c r="G49" s="151"/>
      <c r="H49" s="151"/>
      <c r="I49" s="151"/>
      <c r="J49" s="151"/>
      <c r="K49" s="73">
        <f>1*0.08*0.4</f>
        <v>3.2000000000000001E-2</v>
      </c>
      <c r="L49" s="33">
        <f>ROUND($L$9*K49,2)</f>
        <v>0</v>
      </c>
    </row>
    <row r="50" spans="2:12" x14ac:dyDescent="0.2">
      <c r="B50" s="122" t="s">
        <v>73</v>
      </c>
      <c r="C50" s="122"/>
      <c r="D50" s="122"/>
      <c r="E50" s="122"/>
      <c r="F50" s="122"/>
      <c r="G50" s="122"/>
      <c r="H50" s="122"/>
      <c r="I50" s="122"/>
      <c r="J50" s="122"/>
      <c r="K50" s="69">
        <f>ROUND(SUM(K45:K49),4)</f>
        <v>0.14799999999999999</v>
      </c>
      <c r="L50" s="36">
        <f>ROUND(SUM(L45:L49),2)</f>
        <v>0</v>
      </c>
    </row>
    <row r="51" spans="2:12" x14ac:dyDescent="0.2">
      <c r="B51" s="109"/>
      <c r="C51" s="110"/>
      <c r="D51" s="110"/>
      <c r="E51" s="110"/>
      <c r="F51" s="110"/>
      <c r="G51" s="110"/>
      <c r="H51" s="110"/>
      <c r="I51" s="110"/>
      <c r="J51" s="110"/>
      <c r="K51" s="110"/>
      <c r="L51" s="110"/>
    </row>
    <row r="52" spans="2:12" ht="19.5" customHeight="1" x14ac:dyDescent="0.2">
      <c r="B52" s="105" t="s">
        <v>74</v>
      </c>
      <c r="C52" s="105"/>
      <c r="D52" s="105"/>
      <c r="E52" s="105"/>
      <c r="F52" s="105"/>
      <c r="G52" s="105"/>
      <c r="H52" s="105"/>
      <c r="I52" s="105"/>
      <c r="J52" s="105"/>
      <c r="K52" s="105"/>
      <c r="L52" s="105"/>
    </row>
    <row r="53" spans="2:12" x14ac:dyDescent="0.2">
      <c r="B53" s="106" t="s">
        <v>135</v>
      </c>
      <c r="C53" s="106"/>
      <c r="D53" s="106"/>
      <c r="E53" s="106"/>
      <c r="F53" s="106"/>
      <c r="G53" s="106"/>
      <c r="H53" s="106"/>
      <c r="I53" s="106"/>
      <c r="J53" s="106"/>
      <c r="K53" s="29" t="s">
        <v>2</v>
      </c>
      <c r="L53" s="29" t="s">
        <v>1</v>
      </c>
    </row>
    <row r="54" spans="2:12" x14ac:dyDescent="0.2">
      <c r="B54" s="29" t="s">
        <v>4</v>
      </c>
      <c r="C54" s="142" t="s">
        <v>97</v>
      </c>
      <c r="D54" s="143"/>
      <c r="E54" s="143"/>
      <c r="F54" s="143"/>
      <c r="G54" s="143"/>
      <c r="H54" s="143"/>
      <c r="I54" s="143"/>
      <c r="J54" s="144"/>
      <c r="K54" s="73"/>
      <c r="L54" s="33">
        <f>ROUND((L$9+L$41+L$60)/12,2)</f>
        <v>0</v>
      </c>
    </row>
    <row r="55" spans="2:12" x14ac:dyDescent="0.2">
      <c r="B55" s="29" t="s">
        <v>5</v>
      </c>
      <c r="C55" s="151" t="s">
        <v>96</v>
      </c>
      <c r="D55" s="151"/>
      <c r="E55" s="151"/>
      <c r="F55" s="151"/>
      <c r="G55" s="151"/>
      <c r="H55" s="151"/>
      <c r="I55" s="151"/>
      <c r="J55" s="151"/>
      <c r="K55" s="73"/>
      <c r="L55" s="33">
        <f>ROUND((L$9+L$41+L$60)/12/30,2)</f>
        <v>0</v>
      </c>
    </row>
    <row r="56" spans="2:12" x14ac:dyDescent="0.2">
      <c r="B56" s="132" t="s">
        <v>75</v>
      </c>
      <c r="C56" s="133"/>
      <c r="D56" s="133"/>
      <c r="E56" s="133"/>
      <c r="F56" s="133"/>
      <c r="G56" s="133"/>
      <c r="H56" s="133"/>
      <c r="I56" s="133"/>
      <c r="J56" s="133"/>
      <c r="K56" s="134"/>
      <c r="L56" s="36">
        <f>TRUNC(SUM(L54:L55),2)</f>
        <v>0</v>
      </c>
    </row>
    <row r="57" spans="2:12" x14ac:dyDescent="0.2">
      <c r="B57" s="107"/>
      <c r="C57" s="108"/>
      <c r="D57" s="108"/>
      <c r="E57" s="108"/>
      <c r="F57" s="108"/>
      <c r="G57" s="108"/>
      <c r="H57" s="108"/>
      <c r="I57" s="108"/>
      <c r="J57" s="108"/>
      <c r="K57" s="108"/>
      <c r="L57" s="108"/>
    </row>
    <row r="58" spans="2:12" ht="21" customHeight="1" x14ac:dyDescent="0.2">
      <c r="B58" s="181" t="s">
        <v>76</v>
      </c>
      <c r="C58" s="182"/>
      <c r="D58" s="182"/>
      <c r="E58" s="182"/>
      <c r="F58" s="182"/>
      <c r="G58" s="182"/>
      <c r="H58" s="182"/>
      <c r="I58" s="182"/>
      <c r="J58" s="182"/>
      <c r="K58" s="182"/>
      <c r="L58" s="183"/>
    </row>
    <row r="59" spans="2:12" x14ac:dyDescent="0.2">
      <c r="B59" s="29">
        <v>5</v>
      </c>
      <c r="C59" s="106" t="s">
        <v>13</v>
      </c>
      <c r="D59" s="106"/>
      <c r="E59" s="106"/>
      <c r="F59" s="106"/>
      <c r="G59" s="106"/>
      <c r="H59" s="106"/>
      <c r="I59" s="106"/>
      <c r="J59" s="106"/>
      <c r="K59" s="29"/>
      <c r="L59" s="29" t="s">
        <v>1</v>
      </c>
    </row>
    <row r="60" spans="2:12" x14ac:dyDescent="0.2">
      <c r="B60" s="29" t="s">
        <v>4</v>
      </c>
      <c r="C60" s="186" t="s">
        <v>126</v>
      </c>
      <c r="D60" s="186"/>
      <c r="E60" s="186"/>
      <c r="F60" s="186"/>
      <c r="G60" s="186"/>
      <c r="H60" s="186"/>
      <c r="I60" s="186"/>
      <c r="J60" s="186"/>
      <c r="K60" s="29" t="s">
        <v>0</v>
      </c>
      <c r="L60" s="78">
        <f>ROUND(SUM(L61:L70),2)</f>
        <v>0</v>
      </c>
    </row>
    <row r="61" spans="2:12" ht="25.5" customHeight="1" x14ac:dyDescent="0.2">
      <c r="B61" s="29"/>
      <c r="C61" s="196" t="s">
        <v>157</v>
      </c>
      <c r="D61" s="197"/>
      <c r="E61" s="198"/>
      <c r="F61" s="71" t="s">
        <v>98</v>
      </c>
      <c r="G61" s="9">
        <v>2</v>
      </c>
      <c r="H61" s="72" t="s">
        <v>99</v>
      </c>
      <c r="I61" s="223"/>
      <c r="J61" s="224"/>
      <c r="K61" s="40"/>
      <c r="L61" s="70">
        <f t="shared" ref="L61:L62" si="1">ROUND(I61*G61/12,2)</f>
        <v>0</v>
      </c>
    </row>
    <row r="62" spans="2:12" ht="38.25" customHeight="1" x14ac:dyDescent="0.2">
      <c r="B62" s="29"/>
      <c r="C62" s="196" t="s">
        <v>158</v>
      </c>
      <c r="D62" s="197"/>
      <c r="E62" s="198"/>
      <c r="F62" s="71" t="s">
        <v>98</v>
      </c>
      <c r="G62" s="9">
        <v>4</v>
      </c>
      <c r="H62" s="72" t="s">
        <v>99</v>
      </c>
      <c r="I62" s="223"/>
      <c r="J62" s="224"/>
      <c r="K62" s="40"/>
      <c r="L62" s="70">
        <f t="shared" si="1"/>
        <v>0</v>
      </c>
    </row>
    <row r="63" spans="2:12" ht="66.75" customHeight="1" x14ac:dyDescent="0.2">
      <c r="B63" s="29"/>
      <c r="C63" s="196" t="s">
        <v>159</v>
      </c>
      <c r="D63" s="197"/>
      <c r="E63" s="198"/>
      <c r="F63" s="71" t="s">
        <v>98</v>
      </c>
      <c r="G63" s="9">
        <v>1</v>
      </c>
      <c r="H63" s="72" t="s">
        <v>99</v>
      </c>
      <c r="I63" s="223"/>
      <c r="J63" s="224"/>
      <c r="K63" s="40"/>
      <c r="L63" s="70">
        <f t="shared" ref="L63:L70" si="2">ROUND(I63*G63/12,2)</f>
        <v>0</v>
      </c>
    </row>
    <row r="64" spans="2:12" ht="48.75" customHeight="1" x14ac:dyDescent="0.2">
      <c r="B64" s="29"/>
      <c r="C64" s="187" t="s">
        <v>160</v>
      </c>
      <c r="D64" s="188"/>
      <c r="E64" s="189"/>
      <c r="F64" s="71" t="s">
        <v>98</v>
      </c>
      <c r="G64" s="9">
        <v>1</v>
      </c>
      <c r="H64" s="72" t="s">
        <v>99</v>
      </c>
      <c r="I64" s="223"/>
      <c r="J64" s="224"/>
      <c r="K64" s="40"/>
      <c r="L64" s="70">
        <f t="shared" si="2"/>
        <v>0</v>
      </c>
    </row>
    <row r="65" spans="2:12" ht="64.5" customHeight="1" x14ac:dyDescent="0.2">
      <c r="B65" s="29"/>
      <c r="C65" s="187" t="s">
        <v>161</v>
      </c>
      <c r="D65" s="188"/>
      <c r="E65" s="189"/>
      <c r="F65" s="71" t="s">
        <v>98</v>
      </c>
      <c r="G65" s="9">
        <v>1</v>
      </c>
      <c r="H65" s="72" t="s">
        <v>99</v>
      </c>
      <c r="I65" s="223"/>
      <c r="J65" s="224"/>
      <c r="K65" s="40"/>
      <c r="L65" s="70">
        <f t="shared" si="2"/>
        <v>0</v>
      </c>
    </row>
    <row r="66" spans="2:12" ht="63.75" customHeight="1" x14ac:dyDescent="0.2">
      <c r="B66" s="29"/>
      <c r="C66" s="187" t="s">
        <v>163</v>
      </c>
      <c r="D66" s="188"/>
      <c r="E66" s="189"/>
      <c r="F66" s="71" t="s">
        <v>98</v>
      </c>
      <c r="G66" s="9">
        <v>28</v>
      </c>
      <c r="H66" s="72" t="s">
        <v>99</v>
      </c>
      <c r="I66" s="223"/>
      <c r="J66" s="224"/>
      <c r="K66" s="40"/>
      <c r="L66" s="70">
        <f t="shared" si="2"/>
        <v>0</v>
      </c>
    </row>
    <row r="67" spans="2:12" ht="50.25" customHeight="1" x14ac:dyDescent="0.2">
      <c r="B67" s="29"/>
      <c r="C67" s="187" t="s">
        <v>164</v>
      </c>
      <c r="D67" s="188"/>
      <c r="E67" s="189"/>
      <c r="F67" s="71" t="s">
        <v>98</v>
      </c>
      <c r="G67" s="9">
        <v>15</v>
      </c>
      <c r="H67" s="72" t="s">
        <v>99</v>
      </c>
      <c r="I67" s="223"/>
      <c r="J67" s="224"/>
      <c r="K67" s="40"/>
      <c r="L67" s="70">
        <f t="shared" si="2"/>
        <v>0</v>
      </c>
    </row>
    <row r="68" spans="2:12" ht="48.75" customHeight="1" x14ac:dyDescent="0.2">
      <c r="B68" s="29"/>
      <c r="C68" s="225" t="s">
        <v>170</v>
      </c>
      <c r="D68" s="225"/>
      <c r="E68" s="225"/>
      <c r="F68" s="71" t="s">
        <v>98</v>
      </c>
      <c r="G68" s="9">
        <v>1</v>
      </c>
      <c r="H68" s="72" t="s">
        <v>99</v>
      </c>
      <c r="I68" s="223"/>
      <c r="J68" s="224"/>
      <c r="K68" s="40"/>
      <c r="L68" s="70">
        <f t="shared" si="2"/>
        <v>0</v>
      </c>
    </row>
    <row r="69" spans="2:12" ht="48.75" customHeight="1" x14ac:dyDescent="0.2">
      <c r="B69" s="29"/>
      <c r="C69" s="225" t="s">
        <v>171</v>
      </c>
      <c r="D69" s="225"/>
      <c r="E69" s="225"/>
      <c r="F69" s="71" t="s">
        <v>98</v>
      </c>
      <c r="G69" s="9">
        <v>1</v>
      </c>
      <c r="H69" s="72" t="s">
        <v>99</v>
      </c>
      <c r="I69" s="223"/>
      <c r="J69" s="224"/>
      <c r="K69" s="40"/>
      <c r="L69" s="70">
        <f t="shared" si="2"/>
        <v>0</v>
      </c>
    </row>
    <row r="70" spans="2:12" ht="48.75" customHeight="1" x14ac:dyDescent="0.2">
      <c r="B70" s="29"/>
      <c r="C70" s="225" t="s">
        <v>172</v>
      </c>
      <c r="D70" s="225"/>
      <c r="E70" s="225"/>
      <c r="F70" s="71" t="s">
        <v>98</v>
      </c>
      <c r="G70" s="9">
        <v>2</v>
      </c>
      <c r="H70" s="72" t="s">
        <v>99</v>
      </c>
      <c r="I70" s="223"/>
      <c r="J70" s="224"/>
      <c r="K70" s="40"/>
      <c r="L70" s="70">
        <f t="shared" si="2"/>
        <v>0</v>
      </c>
    </row>
    <row r="71" spans="2:12" x14ac:dyDescent="0.2">
      <c r="B71" s="132" t="s">
        <v>77</v>
      </c>
      <c r="C71" s="133"/>
      <c r="D71" s="133"/>
      <c r="E71" s="133"/>
      <c r="F71" s="133"/>
      <c r="G71" s="133"/>
      <c r="H71" s="133"/>
      <c r="I71" s="133"/>
      <c r="J71" s="134"/>
      <c r="K71" s="69" t="s">
        <v>0</v>
      </c>
      <c r="L71" s="36">
        <f>L60</f>
        <v>0</v>
      </c>
    </row>
    <row r="72" spans="2:12" x14ac:dyDescent="0.2">
      <c r="B72" s="107"/>
      <c r="C72" s="108"/>
      <c r="D72" s="108"/>
      <c r="E72" s="108"/>
      <c r="F72" s="108"/>
      <c r="G72" s="108"/>
      <c r="H72" s="108"/>
      <c r="I72" s="108"/>
      <c r="J72" s="108"/>
      <c r="K72" s="108"/>
      <c r="L72" s="108"/>
    </row>
    <row r="73" spans="2:12" ht="21" customHeight="1" x14ac:dyDescent="0.2">
      <c r="B73" s="181" t="s">
        <v>78</v>
      </c>
      <c r="C73" s="182"/>
      <c r="D73" s="182"/>
      <c r="E73" s="182"/>
      <c r="F73" s="182"/>
      <c r="G73" s="182"/>
      <c r="H73" s="182"/>
      <c r="I73" s="182"/>
      <c r="J73" s="182"/>
      <c r="K73" s="182"/>
      <c r="L73" s="183"/>
    </row>
    <row r="74" spans="2:12" x14ac:dyDescent="0.2">
      <c r="B74" s="29">
        <v>6</v>
      </c>
      <c r="C74" s="106" t="s">
        <v>16</v>
      </c>
      <c r="D74" s="106"/>
      <c r="E74" s="106"/>
      <c r="F74" s="106"/>
      <c r="G74" s="106"/>
      <c r="H74" s="106"/>
      <c r="I74" s="106"/>
      <c r="J74" s="106"/>
      <c r="K74" s="29" t="s">
        <v>2</v>
      </c>
      <c r="L74" s="29" t="s">
        <v>1</v>
      </c>
    </row>
    <row r="75" spans="2:12" x14ac:dyDescent="0.2">
      <c r="B75" s="29" t="s">
        <v>4</v>
      </c>
      <c r="C75" s="151" t="s">
        <v>17</v>
      </c>
      <c r="D75" s="151"/>
      <c r="E75" s="151"/>
      <c r="F75" s="151"/>
      <c r="G75" s="151"/>
      <c r="H75" s="151"/>
      <c r="I75" s="151"/>
      <c r="J75" s="151"/>
      <c r="K75" s="28"/>
      <c r="L75" s="33">
        <f>ROUND(K75*L110,2)</f>
        <v>0</v>
      </c>
    </row>
    <row r="76" spans="2:12" x14ac:dyDescent="0.2">
      <c r="B76" s="29" t="s">
        <v>5</v>
      </c>
      <c r="C76" s="151" t="s">
        <v>3</v>
      </c>
      <c r="D76" s="151"/>
      <c r="E76" s="151"/>
      <c r="F76" s="151"/>
      <c r="G76" s="151"/>
      <c r="H76" s="151"/>
      <c r="I76" s="151"/>
      <c r="J76" s="151"/>
      <c r="K76" s="28"/>
      <c r="L76" s="33">
        <f>ROUND(K76*(L75+L110),2)</f>
        <v>0</v>
      </c>
    </row>
    <row r="77" spans="2:12" x14ac:dyDescent="0.2">
      <c r="B77" s="29" t="s">
        <v>6</v>
      </c>
      <c r="C77" s="122" t="s">
        <v>44</v>
      </c>
      <c r="D77" s="122"/>
      <c r="E77" s="122"/>
      <c r="F77" s="122"/>
      <c r="G77" s="122"/>
      <c r="H77" s="122"/>
      <c r="I77" s="122"/>
      <c r="J77" s="122"/>
      <c r="K77" s="30"/>
      <c r="L77" s="31"/>
    </row>
    <row r="78" spans="2:12" x14ac:dyDescent="0.2">
      <c r="B78" s="29" t="s">
        <v>45</v>
      </c>
      <c r="C78" s="151" t="s">
        <v>41</v>
      </c>
      <c r="D78" s="151"/>
      <c r="E78" s="151"/>
      <c r="F78" s="151"/>
      <c r="G78" s="151"/>
      <c r="H78" s="151"/>
      <c r="I78" s="151"/>
      <c r="J78" s="151"/>
      <c r="K78" s="32">
        <v>6.4999999999999997E-3</v>
      </c>
      <c r="L78" s="33">
        <f>((L$75+L$76+L$110)*K78)/(100%-K78)</f>
        <v>0</v>
      </c>
    </row>
    <row r="79" spans="2:12" x14ac:dyDescent="0.2">
      <c r="B79" s="29" t="s">
        <v>46</v>
      </c>
      <c r="C79" s="151" t="s">
        <v>42</v>
      </c>
      <c r="D79" s="151"/>
      <c r="E79" s="151"/>
      <c r="F79" s="151"/>
      <c r="G79" s="151"/>
      <c r="H79" s="151"/>
      <c r="I79" s="151"/>
      <c r="J79" s="151"/>
      <c r="K79" s="34">
        <v>7.5999999999999998E-2</v>
      </c>
      <c r="L79" s="33">
        <f>((L$75+L$76+L$110)*K79)/(100%-K79)</f>
        <v>0</v>
      </c>
    </row>
    <row r="80" spans="2:12" x14ac:dyDescent="0.2">
      <c r="B80" s="29" t="s">
        <v>47</v>
      </c>
      <c r="C80" s="151" t="s">
        <v>43</v>
      </c>
      <c r="D80" s="151"/>
      <c r="E80" s="151"/>
      <c r="F80" s="151"/>
      <c r="G80" s="151"/>
      <c r="H80" s="151"/>
      <c r="I80" s="151"/>
      <c r="J80" s="151"/>
      <c r="K80" s="34">
        <v>0.03</v>
      </c>
      <c r="L80" s="33">
        <f>((L$75+L$76+L$110)*K80)/(100%-K80)</f>
        <v>0</v>
      </c>
    </row>
    <row r="81" spans="2:12" x14ac:dyDescent="0.2">
      <c r="B81" s="132" t="s">
        <v>79</v>
      </c>
      <c r="C81" s="133"/>
      <c r="D81" s="133"/>
      <c r="E81" s="133"/>
      <c r="F81" s="133"/>
      <c r="G81" s="133"/>
      <c r="H81" s="133"/>
      <c r="I81" s="133"/>
      <c r="J81" s="134"/>
      <c r="K81" s="35"/>
      <c r="L81" s="36">
        <f>ROUND(SUM(L75:L80),2)</f>
        <v>0</v>
      </c>
    </row>
    <row r="82" spans="2:12" ht="30" customHeight="1" x14ac:dyDescent="0.2">
      <c r="B82" s="37"/>
      <c r="C82" s="143"/>
      <c r="D82" s="143"/>
      <c r="E82" s="143"/>
      <c r="F82" s="143"/>
      <c r="G82" s="143"/>
      <c r="H82" s="143"/>
      <c r="I82" s="143"/>
      <c r="J82" s="143"/>
      <c r="K82" s="143"/>
      <c r="L82" s="143"/>
    </row>
    <row r="83" spans="2:12" x14ac:dyDescent="0.2">
      <c r="B83" s="212" t="s">
        <v>80</v>
      </c>
      <c r="C83" s="213"/>
      <c r="D83" s="213"/>
      <c r="E83" s="213"/>
      <c r="F83" s="213"/>
      <c r="G83" s="213"/>
      <c r="H83" s="213"/>
      <c r="I83" s="213"/>
      <c r="J83" s="213"/>
      <c r="K83" s="213"/>
      <c r="L83" s="214"/>
    </row>
    <row r="84" spans="2:12" ht="12.75" hidden="1" customHeight="1" x14ac:dyDescent="0.2">
      <c r="B84" s="109" t="s">
        <v>18</v>
      </c>
      <c r="C84" s="110"/>
      <c r="D84" s="110"/>
      <c r="E84" s="110"/>
      <c r="F84" s="110"/>
      <c r="G84" s="110"/>
      <c r="H84" s="110"/>
      <c r="I84" s="110"/>
      <c r="J84" s="110"/>
      <c r="K84" s="152"/>
      <c r="L84" s="29" t="s">
        <v>1</v>
      </c>
    </row>
    <row r="85" spans="2:12" ht="40.5" hidden="1" customHeight="1" x14ac:dyDescent="0.2">
      <c r="B85" s="40" t="s">
        <v>4</v>
      </c>
      <c r="C85" s="142" t="str">
        <f>B4</f>
        <v>PLANILHA DE COMPOSIÇÃO DE CUSTO E FORMAÇÃO DE PREÇO (Preencher os campos marcados em verde)</v>
      </c>
      <c r="D85" s="143"/>
      <c r="E85" s="143"/>
      <c r="F85" s="143"/>
      <c r="G85" s="143"/>
      <c r="H85" s="143"/>
      <c r="I85" s="143"/>
      <c r="J85" s="143"/>
      <c r="K85" s="144"/>
      <c r="L85" s="33">
        <f>L9</f>
        <v>0</v>
      </c>
    </row>
    <row r="86" spans="2:12" ht="12.75" hidden="1" customHeight="1" x14ac:dyDescent="0.2">
      <c r="B86" s="40" t="s">
        <v>5</v>
      </c>
      <c r="C86" s="142" t="str">
        <f>B11</f>
        <v>p</v>
      </c>
      <c r="D86" s="143"/>
      <c r="E86" s="143"/>
      <c r="F86" s="143"/>
      <c r="G86" s="143"/>
      <c r="H86" s="143"/>
      <c r="I86" s="143"/>
      <c r="J86" s="143"/>
      <c r="K86" s="144"/>
      <c r="L86" s="33">
        <f>L41</f>
        <v>0</v>
      </c>
    </row>
    <row r="87" spans="2:12" ht="12.75" hidden="1" customHeight="1" x14ac:dyDescent="0.2">
      <c r="B87" s="40" t="s">
        <v>6</v>
      </c>
      <c r="C87" s="142" t="str">
        <f>B43</f>
        <v>MÓDULO 3 – PROVISÃO PARA RESCISÃO</v>
      </c>
      <c r="D87" s="143"/>
      <c r="E87" s="143"/>
      <c r="F87" s="143"/>
      <c r="G87" s="143"/>
      <c r="H87" s="143"/>
      <c r="I87" s="143"/>
      <c r="J87" s="143"/>
      <c r="K87" s="144"/>
      <c r="L87" s="33">
        <f>L50</f>
        <v>0</v>
      </c>
    </row>
    <row r="88" spans="2:12" ht="12.75" hidden="1" customHeight="1" x14ac:dyDescent="0.2">
      <c r="B88" s="40" t="s">
        <v>7</v>
      </c>
      <c r="C88" s="142" t="str">
        <f>B52</f>
        <v>MÓDULO 4 – CUSTO DE REPOSIÇÃO DO PROFISSIONAL AUSENTE</v>
      </c>
      <c r="D88" s="143"/>
      <c r="E88" s="143"/>
      <c r="F88" s="143"/>
      <c r="G88" s="143"/>
      <c r="H88" s="143"/>
      <c r="I88" s="143"/>
      <c r="J88" s="143"/>
      <c r="K88" s="144"/>
      <c r="L88" s="33" t="e">
        <f>#REF!</f>
        <v>#REF!</v>
      </c>
    </row>
    <row r="89" spans="2:12" ht="12.75" hidden="1" customHeight="1" x14ac:dyDescent="0.2">
      <c r="B89" s="40" t="s">
        <v>8</v>
      </c>
      <c r="C89" s="142" t="str">
        <f>B58</f>
        <v>MÓDULO 5 – INSUMOS DIVERSOS</v>
      </c>
      <c r="D89" s="143"/>
      <c r="E89" s="143"/>
      <c r="F89" s="143"/>
      <c r="G89" s="143"/>
      <c r="H89" s="143"/>
      <c r="I89" s="143"/>
      <c r="J89" s="143"/>
      <c r="K89" s="144"/>
      <c r="L89" s="33">
        <f>L71</f>
        <v>0</v>
      </c>
    </row>
    <row r="90" spans="2:12" ht="12.75" hidden="1" customHeight="1" x14ac:dyDescent="0.2">
      <c r="B90" s="29"/>
      <c r="C90" s="109" t="s">
        <v>81</v>
      </c>
      <c r="D90" s="110"/>
      <c r="E90" s="110"/>
      <c r="F90" s="110"/>
      <c r="G90" s="110"/>
      <c r="H90" s="110"/>
      <c r="I90" s="110"/>
      <c r="J90" s="110"/>
      <c r="K90" s="152"/>
      <c r="L90" s="41" t="e">
        <f>TRUNC(SUM(L85:L89),2)</f>
        <v>#REF!</v>
      </c>
    </row>
    <row r="91" spans="2:12" ht="13.5" hidden="1" customHeight="1" x14ac:dyDescent="0.2">
      <c r="B91" s="40" t="s">
        <v>9</v>
      </c>
      <c r="C91" s="142" t="str">
        <f>B73</f>
        <v>MÓDULO 6 – CUSTOS INDIRETOS, TRIBUTOS E LUCRO</v>
      </c>
      <c r="D91" s="143"/>
      <c r="E91" s="143"/>
      <c r="F91" s="143"/>
      <c r="G91" s="143"/>
      <c r="H91" s="143"/>
      <c r="I91" s="143"/>
      <c r="J91" s="143"/>
      <c r="K91" s="144"/>
      <c r="L91" s="33">
        <f>L81</f>
        <v>0</v>
      </c>
    </row>
    <row r="92" spans="2:12" ht="13.5" hidden="1" customHeight="1" x14ac:dyDescent="0.2">
      <c r="B92" s="109" t="s">
        <v>83</v>
      </c>
      <c r="C92" s="110"/>
      <c r="D92" s="110"/>
      <c r="E92" s="110"/>
      <c r="F92" s="110"/>
      <c r="G92" s="110"/>
      <c r="H92" s="110"/>
      <c r="I92" s="110"/>
      <c r="J92" s="110"/>
      <c r="K92" s="152"/>
      <c r="L92" s="41" t="e">
        <f>TRUNC(SUM(L90:L91),2)</f>
        <v>#REF!</v>
      </c>
    </row>
    <row r="93" spans="2:12" ht="12.75" hidden="1" customHeight="1" x14ac:dyDescent="0.2">
      <c r="B93" s="212" t="s">
        <v>80</v>
      </c>
      <c r="C93" s="213"/>
      <c r="D93" s="213"/>
      <c r="E93" s="213"/>
      <c r="F93" s="213"/>
      <c r="G93" s="213"/>
      <c r="H93" s="213"/>
      <c r="I93" s="213"/>
      <c r="J93" s="213"/>
      <c r="K93" s="213"/>
      <c r="L93" s="214"/>
    </row>
    <row r="94" spans="2:12" ht="12.75" hidden="1" customHeight="1" x14ac:dyDescent="0.2">
      <c r="B94" s="109" t="s">
        <v>18</v>
      </c>
      <c r="C94" s="110"/>
      <c r="D94" s="110"/>
      <c r="E94" s="110"/>
      <c r="F94" s="110"/>
      <c r="G94" s="110"/>
      <c r="H94" s="110"/>
      <c r="I94" s="110"/>
      <c r="J94" s="110"/>
      <c r="K94" s="152"/>
      <c r="L94" s="29" t="s">
        <v>1</v>
      </c>
    </row>
    <row r="95" spans="2:12" ht="13.5" hidden="1" customHeight="1" x14ac:dyDescent="0.2">
      <c r="B95" s="40" t="s">
        <v>4</v>
      </c>
      <c r="C95" s="142" t="str">
        <f>B11</f>
        <v>p</v>
      </c>
      <c r="D95" s="143"/>
      <c r="E95" s="143"/>
      <c r="F95" s="143"/>
      <c r="G95" s="143"/>
      <c r="H95" s="143"/>
      <c r="I95" s="143"/>
      <c r="J95" s="143"/>
      <c r="K95" s="144"/>
      <c r="L95" s="33">
        <f>L19</f>
        <v>0</v>
      </c>
    </row>
    <row r="96" spans="2:12" ht="13.5" hidden="1" customHeight="1" x14ac:dyDescent="0.2">
      <c r="B96" s="40" t="s">
        <v>5</v>
      </c>
      <c r="C96" s="142" t="str">
        <f>B21</f>
        <v>D</v>
      </c>
      <c r="D96" s="143"/>
      <c r="E96" s="143"/>
      <c r="F96" s="143"/>
      <c r="G96" s="143"/>
      <c r="H96" s="143"/>
      <c r="I96" s="143"/>
      <c r="J96" s="143"/>
      <c r="K96" s="144"/>
      <c r="L96" s="33">
        <f>L51</f>
        <v>0</v>
      </c>
    </row>
    <row r="97" spans="2:12" ht="12.75" hidden="1" customHeight="1" x14ac:dyDescent="0.2">
      <c r="B97" s="40" t="s">
        <v>6</v>
      </c>
      <c r="C97" s="142" t="str">
        <f>B53</f>
        <v>Módulo 4 - Cobertura de Férias e Ausências Legais</v>
      </c>
      <c r="D97" s="143"/>
      <c r="E97" s="143"/>
      <c r="F97" s="143"/>
      <c r="G97" s="143"/>
      <c r="H97" s="143"/>
      <c r="I97" s="143"/>
      <c r="J97" s="143"/>
      <c r="K97" s="144"/>
      <c r="L97" s="33" t="e">
        <f>#REF!</f>
        <v>#REF!</v>
      </c>
    </row>
    <row r="98" spans="2:12" ht="12.75" hidden="1" customHeight="1" x14ac:dyDescent="0.2">
      <c r="B98" s="40" t="s">
        <v>7</v>
      </c>
      <c r="C98" s="142" t="e">
        <f>#REF!</f>
        <v>#REF!</v>
      </c>
      <c r="D98" s="143"/>
      <c r="E98" s="143"/>
      <c r="F98" s="143"/>
      <c r="G98" s="143"/>
      <c r="H98" s="143"/>
      <c r="I98" s="143"/>
      <c r="J98" s="143"/>
      <c r="K98" s="144"/>
      <c r="L98" s="33" t="e">
        <f>#REF!</f>
        <v>#REF!</v>
      </c>
    </row>
    <row r="99" spans="2:12" ht="13.5" hidden="1" customHeight="1" x14ac:dyDescent="0.2">
      <c r="B99" s="40" t="s">
        <v>8</v>
      </c>
      <c r="C99" s="142" t="e">
        <f>#REF!</f>
        <v>#REF!</v>
      </c>
      <c r="D99" s="143"/>
      <c r="E99" s="143"/>
      <c r="F99" s="143"/>
      <c r="G99" s="143"/>
      <c r="H99" s="143"/>
      <c r="I99" s="143"/>
      <c r="J99" s="143"/>
      <c r="K99" s="144"/>
      <c r="L99" s="33">
        <f>L81</f>
        <v>0</v>
      </c>
    </row>
    <row r="100" spans="2:12" ht="13.5" hidden="1" customHeight="1" x14ac:dyDescent="0.2">
      <c r="B100" s="29"/>
      <c r="C100" s="109" t="s">
        <v>81</v>
      </c>
      <c r="D100" s="110"/>
      <c r="E100" s="110"/>
      <c r="F100" s="110"/>
      <c r="G100" s="110"/>
      <c r="H100" s="110"/>
      <c r="I100" s="110"/>
      <c r="J100" s="110"/>
      <c r="K100" s="152"/>
      <c r="L100" s="41" t="e">
        <f>TRUNC(SUM(L95:L99),2)</f>
        <v>#REF!</v>
      </c>
    </row>
    <row r="101" spans="2:12" ht="13.5" hidden="1" customHeight="1" thickBot="1" x14ac:dyDescent="0.25">
      <c r="B101" s="40" t="s">
        <v>9</v>
      </c>
      <c r="C101" s="142" t="e">
        <f>#REF!</f>
        <v>#REF!</v>
      </c>
      <c r="D101" s="143"/>
      <c r="E101" s="143"/>
      <c r="F101" s="143"/>
      <c r="G101" s="143"/>
      <c r="H101" s="143"/>
      <c r="I101" s="143"/>
      <c r="J101" s="143"/>
      <c r="K101" s="144"/>
      <c r="L101" s="33" t="e">
        <f>#REF!</f>
        <v>#REF!</v>
      </c>
    </row>
    <row r="102" spans="2:12" ht="13.5" hidden="1" customHeight="1" thickBot="1" x14ac:dyDescent="0.25">
      <c r="B102" s="109" t="s">
        <v>83</v>
      </c>
      <c r="C102" s="110"/>
      <c r="D102" s="110"/>
      <c r="E102" s="110"/>
      <c r="F102" s="110"/>
      <c r="G102" s="110"/>
      <c r="H102" s="110"/>
      <c r="I102" s="110"/>
      <c r="J102" s="110"/>
      <c r="K102" s="152"/>
      <c r="L102" s="41" t="e">
        <f>TRUNC(SUM(L100:L101),2)</f>
        <v>#REF!</v>
      </c>
    </row>
    <row r="103" spans="2:12" ht="12.75" hidden="1" customHeight="1" x14ac:dyDescent="0.2">
      <c r="B103" s="212" t="s">
        <v>80</v>
      </c>
      <c r="C103" s="213"/>
      <c r="D103" s="213"/>
      <c r="E103" s="213"/>
      <c r="F103" s="213"/>
      <c r="G103" s="213"/>
      <c r="H103" s="213"/>
      <c r="I103" s="213"/>
      <c r="J103" s="213"/>
      <c r="K103" s="213"/>
      <c r="L103" s="214"/>
    </row>
    <row r="104" spans="2:12" x14ac:dyDescent="0.2">
      <c r="B104" s="109" t="s">
        <v>18</v>
      </c>
      <c r="C104" s="110"/>
      <c r="D104" s="110"/>
      <c r="E104" s="110"/>
      <c r="F104" s="110"/>
      <c r="G104" s="110"/>
      <c r="H104" s="110"/>
      <c r="I104" s="110"/>
      <c r="J104" s="110"/>
      <c r="K104" s="152"/>
      <c r="L104" s="29" t="s">
        <v>1</v>
      </c>
    </row>
    <row r="105" spans="2:12" x14ac:dyDescent="0.2">
      <c r="B105" s="40" t="s">
        <v>4</v>
      </c>
      <c r="C105" s="142" t="s">
        <v>19</v>
      </c>
      <c r="D105" s="143"/>
      <c r="E105" s="143"/>
      <c r="F105" s="143"/>
      <c r="G105" s="143"/>
      <c r="H105" s="143"/>
      <c r="I105" s="143"/>
      <c r="J105" s="143"/>
      <c r="K105" s="144"/>
      <c r="L105" s="33">
        <f>L9</f>
        <v>0</v>
      </c>
    </row>
    <row r="106" spans="2:12" x14ac:dyDescent="0.2">
      <c r="B106" s="40" t="s">
        <v>5</v>
      </c>
      <c r="C106" s="142" t="s">
        <v>147</v>
      </c>
      <c r="D106" s="143"/>
      <c r="E106" s="143"/>
      <c r="F106" s="143"/>
      <c r="G106" s="143"/>
      <c r="H106" s="143"/>
      <c r="I106" s="143"/>
      <c r="J106" s="143"/>
      <c r="K106" s="144"/>
      <c r="L106" s="33">
        <f>L41</f>
        <v>0</v>
      </c>
    </row>
    <row r="107" spans="2:12" x14ac:dyDescent="0.2">
      <c r="B107" s="40" t="s">
        <v>6</v>
      </c>
      <c r="C107" s="142" t="str">
        <f>B43</f>
        <v>MÓDULO 3 – PROVISÃO PARA RESCISÃO</v>
      </c>
      <c r="D107" s="143"/>
      <c r="E107" s="143"/>
      <c r="F107" s="143"/>
      <c r="G107" s="143"/>
      <c r="H107" s="143"/>
      <c r="I107" s="143"/>
      <c r="J107" s="143"/>
      <c r="K107" s="144"/>
      <c r="L107" s="33">
        <f>L50</f>
        <v>0</v>
      </c>
    </row>
    <row r="108" spans="2:12" x14ac:dyDescent="0.2">
      <c r="B108" s="40" t="s">
        <v>7</v>
      </c>
      <c r="C108" s="142" t="str">
        <f>B52</f>
        <v>MÓDULO 4 – CUSTO DE REPOSIÇÃO DO PROFISSIONAL AUSENTE</v>
      </c>
      <c r="D108" s="143"/>
      <c r="E108" s="143"/>
      <c r="F108" s="143"/>
      <c r="G108" s="143"/>
      <c r="H108" s="143"/>
      <c r="I108" s="143"/>
      <c r="J108" s="143"/>
      <c r="K108" s="144"/>
      <c r="L108" s="33">
        <f>L56</f>
        <v>0</v>
      </c>
    </row>
    <row r="109" spans="2:12" x14ac:dyDescent="0.2">
      <c r="B109" s="40" t="s">
        <v>8</v>
      </c>
      <c r="C109" s="142" t="str">
        <f>B58</f>
        <v>MÓDULO 5 – INSUMOS DIVERSOS</v>
      </c>
      <c r="D109" s="143"/>
      <c r="E109" s="143"/>
      <c r="F109" s="143"/>
      <c r="G109" s="143"/>
      <c r="H109" s="143"/>
      <c r="I109" s="143"/>
      <c r="J109" s="143"/>
      <c r="K109" s="144"/>
      <c r="L109" s="33">
        <f>L71</f>
        <v>0</v>
      </c>
    </row>
    <row r="110" spans="2:12" x14ac:dyDescent="0.2">
      <c r="B110" s="29"/>
      <c r="C110" s="109" t="s">
        <v>81</v>
      </c>
      <c r="D110" s="110"/>
      <c r="E110" s="110"/>
      <c r="F110" s="110"/>
      <c r="G110" s="110"/>
      <c r="H110" s="110"/>
      <c r="I110" s="110"/>
      <c r="J110" s="110"/>
      <c r="K110" s="152"/>
      <c r="L110" s="41">
        <f>TRUNC(SUM(L105:L109),2)</f>
        <v>0</v>
      </c>
    </row>
    <row r="111" spans="2:12" x14ac:dyDescent="0.2">
      <c r="B111" s="40" t="s">
        <v>9</v>
      </c>
      <c r="C111" s="142" t="str">
        <f>B73</f>
        <v>MÓDULO 6 – CUSTOS INDIRETOS, TRIBUTOS E LUCRO</v>
      </c>
      <c r="D111" s="143"/>
      <c r="E111" s="143"/>
      <c r="F111" s="143"/>
      <c r="G111" s="143"/>
      <c r="H111" s="143"/>
      <c r="I111" s="143"/>
      <c r="J111" s="143"/>
      <c r="K111" s="144"/>
      <c r="L111" s="33">
        <f>L81</f>
        <v>0</v>
      </c>
    </row>
    <row r="112" spans="2:12" x14ac:dyDescent="0.2">
      <c r="B112" s="109" t="s">
        <v>83</v>
      </c>
      <c r="C112" s="110"/>
      <c r="D112" s="110"/>
      <c r="E112" s="110"/>
      <c r="F112" s="110"/>
      <c r="G112" s="110"/>
      <c r="H112" s="110"/>
      <c r="I112" s="110"/>
      <c r="J112" s="110"/>
      <c r="K112" s="152"/>
      <c r="L112" s="41">
        <f>TRUNC(SUM(L110:L111),2)</f>
        <v>0</v>
      </c>
    </row>
    <row r="114" spans="2:6" hidden="1" x14ac:dyDescent="0.2">
      <c r="B114" s="66" t="s">
        <v>82</v>
      </c>
      <c r="C114" s="66" t="e">
        <f>L92/L6</f>
        <v>#REF!</v>
      </c>
    </row>
    <row r="115" spans="2:6" x14ac:dyDescent="0.2">
      <c r="B115" s="67"/>
      <c r="C115" s="66"/>
      <c r="F115" s="68"/>
    </row>
    <row r="118" spans="2:6" x14ac:dyDescent="0.2">
      <c r="B118" s="68"/>
    </row>
    <row r="119" spans="2:6" x14ac:dyDescent="0.2">
      <c r="B119" s="68"/>
    </row>
  </sheetData>
  <sheetProtection algorithmName="SHA-512" hashValue="9OBTGpFCqCEL3Njk/zou2ewbPZionnAbYMurBWvd9JH8ZyoJvhhoVftDWlAz9ewwX5LnVtJierdm3Ss3FPNMSg==" saltValue="SIDDvzDwsnzqZYeSkpxoQQ==" spinCount="100000" sheet="1" objects="1" scenarios="1"/>
  <mergeCells count="124">
    <mergeCell ref="I68:J68"/>
    <mergeCell ref="I69:J69"/>
    <mergeCell ref="C70:E70"/>
    <mergeCell ref="I70:J70"/>
    <mergeCell ref="B9:K9"/>
    <mergeCell ref="B11:L11"/>
    <mergeCell ref="D7:F7"/>
    <mergeCell ref="H7:J7"/>
    <mergeCell ref="B4:L4"/>
    <mergeCell ref="C5:J5"/>
    <mergeCell ref="C6:J6"/>
    <mergeCell ref="C20:J20"/>
    <mergeCell ref="B16:L16"/>
    <mergeCell ref="B17:J17"/>
    <mergeCell ref="C18:J18"/>
    <mergeCell ref="C19:J19"/>
    <mergeCell ref="B12:J12"/>
    <mergeCell ref="C13:J13"/>
    <mergeCell ref="C14:J14"/>
    <mergeCell ref="B15:J15"/>
    <mergeCell ref="D8:J8"/>
    <mergeCell ref="C22:J22"/>
    <mergeCell ref="B53:J53"/>
    <mergeCell ref="C54:J54"/>
    <mergeCell ref="B73:L73"/>
    <mergeCell ref="C74:J74"/>
    <mergeCell ref="C75:J75"/>
    <mergeCell ref="C76:J76"/>
    <mergeCell ref="C77:J77"/>
    <mergeCell ref="C78:J78"/>
    <mergeCell ref="B71:J71"/>
    <mergeCell ref="B72:L72"/>
    <mergeCell ref="B58:L58"/>
    <mergeCell ref="C59:J59"/>
    <mergeCell ref="C60:J60"/>
    <mergeCell ref="I63:J63"/>
    <mergeCell ref="I64:J64"/>
    <mergeCell ref="I65:J65"/>
    <mergeCell ref="I66:J66"/>
    <mergeCell ref="I67:J67"/>
    <mergeCell ref="I61:J61"/>
    <mergeCell ref="I62:J62"/>
    <mergeCell ref="C64:E64"/>
    <mergeCell ref="C65:E65"/>
    <mergeCell ref="C66:E66"/>
    <mergeCell ref="C67:E67"/>
    <mergeCell ref="C68:E68"/>
    <mergeCell ref="C69:E69"/>
    <mergeCell ref="B83:L83"/>
    <mergeCell ref="B84:K84"/>
    <mergeCell ref="C85:K85"/>
    <mergeCell ref="C79:J79"/>
    <mergeCell ref="C80:J80"/>
    <mergeCell ref="B81:J81"/>
    <mergeCell ref="C82:L82"/>
    <mergeCell ref="C100:K100"/>
    <mergeCell ref="C98:K98"/>
    <mergeCell ref="B92:K92"/>
    <mergeCell ref="C86:K86"/>
    <mergeCell ref="C87:K87"/>
    <mergeCell ref="C88:K88"/>
    <mergeCell ref="C89:K89"/>
    <mergeCell ref="C90:K90"/>
    <mergeCell ref="C91:K91"/>
    <mergeCell ref="C110:K110"/>
    <mergeCell ref="C111:K111"/>
    <mergeCell ref="B112:K112"/>
    <mergeCell ref="C106:K106"/>
    <mergeCell ref="C107:K107"/>
    <mergeCell ref="C108:K108"/>
    <mergeCell ref="C109:K109"/>
    <mergeCell ref="B93:L93"/>
    <mergeCell ref="B94:K94"/>
    <mergeCell ref="C95:K95"/>
    <mergeCell ref="C96:K96"/>
    <mergeCell ref="C97:K97"/>
    <mergeCell ref="B102:K102"/>
    <mergeCell ref="C101:K101"/>
    <mergeCell ref="B103:L103"/>
    <mergeCell ref="B104:K104"/>
    <mergeCell ref="C105:K105"/>
    <mergeCell ref="C99:K99"/>
    <mergeCell ref="C55:J55"/>
    <mergeCell ref="B57:L57"/>
    <mergeCell ref="C47:J47"/>
    <mergeCell ref="C48:J48"/>
    <mergeCell ref="C49:J49"/>
    <mergeCell ref="B50:J50"/>
    <mergeCell ref="B51:L51"/>
    <mergeCell ref="B52:L52"/>
    <mergeCell ref="C46:J46"/>
    <mergeCell ref="B36:L36"/>
    <mergeCell ref="B37:K37"/>
    <mergeCell ref="C38:K38"/>
    <mergeCell ref="C39:K39"/>
    <mergeCell ref="C40:K40"/>
    <mergeCell ref="C31:J31"/>
    <mergeCell ref="C32:J32"/>
    <mergeCell ref="C33:J33"/>
    <mergeCell ref="B34:K34"/>
    <mergeCell ref="B2:C2"/>
    <mergeCell ref="D2:L2"/>
    <mergeCell ref="B3:C3"/>
    <mergeCell ref="D3:L3"/>
    <mergeCell ref="B1:L1"/>
    <mergeCell ref="B56:K56"/>
    <mergeCell ref="C61:E61"/>
    <mergeCell ref="C62:E62"/>
    <mergeCell ref="C63:E63"/>
    <mergeCell ref="B41:K41"/>
    <mergeCell ref="B42:L42"/>
    <mergeCell ref="B43:L43"/>
    <mergeCell ref="C44:J44"/>
    <mergeCell ref="C45:J45"/>
    <mergeCell ref="D30:E30"/>
    <mergeCell ref="H30:I30"/>
    <mergeCell ref="C23:J23"/>
    <mergeCell ref="C24:J24"/>
    <mergeCell ref="C25:J25"/>
    <mergeCell ref="B26:J26"/>
    <mergeCell ref="B27:L27"/>
    <mergeCell ref="B28:J28"/>
    <mergeCell ref="C21:J21"/>
    <mergeCell ref="B35:L35"/>
  </mergeCells>
  <pageMargins left="0.39370078740157483" right="0.39370078740157483" top="0.39370078740157483" bottom="0.39370078740157483" header="0.39370078740157483" footer="0.39370078740157483"/>
  <pageSetup paperSize="9" scale="4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B1:G20"/>
  <sheetViews>
    <sheetView zoomScaleNormal="100" workbookViewId="0">
      <selection activeCell="C6" sqref="C6"/>
    </sheetView>
  </sheetViews>
  <sheetFormatPr defaultRowHeight="12.75" x14ac:dyDescent="0.2"/>
  <cols>
    <col min="2" max="2" width="54.42578125" style="3" customWidth="1"/>
    <col min="3" max="3" width="17.42578125" style="4" customWidth="1"/>
    <col min="4" max="5" width="12.5703125" style="3" customWidth="1"/>
    <col min="6" max="6" width="18" style="4" customWidth="1"/>
    <col min="7" max="7" width="17.140625" customWidth="1"/>
  </cols>
  <sheetData>
    <row r="1" spans="2:7" s="3" customFormat="1" ht="45" customHeight="1" thickBot="1" x14ac:dyDescent="0.25">
      <c r="B1" s="227" t="s">
        <v>144</v>
      </c>
      <c r="C1" s="228"/>
      <c r="D1" s="228"/>
      <c r="E1" s="228"/>
      <c r="F1" s="228"/>
      <c r="G1" s="229"/>
    </row>
    <row r="2" spans="2:7" ht="25.5" x14ac:dyDescent="0.2">
      <c r="B2" s="101" t="s">
        <v>103</v>
      </c>
      <c r="C2" s="102" t="s">
        <v>104</v>
      </c>
      <c r="D2" s="103" t="s">
        <v>108</v>
      </c>
      <c r="E2" s="102" t="s">
        <v>109</v>
      </c>
      <c r="F2" s="102" t="s">
        <v>112</v>
      </c>
      <c r="G2" s="102" t="s">
        <v>107</v>
      </c>
    </row>
    <row r="3" spans="2:7" ht="51" x14ac:dyDescent="0.2">
      <c r="B3" s="13" t="s">
        <v>148</v>
      </c>
      <c r="C3" s="10">
        <v>2</v>
      </c>
      <c r="D3" s="94"/>
      <c r="E3" s="99">
        <f t="shared" ref="E3:E12" si="0">D3*C3</f>
        <v>0</v>
      </c>
      <c r="F3" s="10">
        <v>12</v>
      </c>
      <c r="G3" s="100">
        <f t="shared" ref="G3:G12" si="1">ROUND(E3/F3,2)</f>
        <v>0</v>
      </c>
    </row>
    <row r="4" spans="2:7" ht="51" x14ac:dyDescent="0.2">
      <c r="B4" s="6" t="s">
        <v>149</v>
      </c>
      <c r="C4" s="10">
        <v>2</v>
      </c>
      <c r="D4" s="94"/>
      <c r="E4" s="99">
        <f t="shared" si="0"/>
        <v>0</v>
      </c>
      <c r="F4" s="10">
        <v>12</v>
      </c>
      <c r="G4" s="100">
        <f t="shared" si="1"/>
        <v>0</v>
      </c>
    </row>
    <row r="5" spans="2:7" ht="78" customHeight="1" x14ac:dyDescent="0.2">
      <c r="B5" s="6" t="s">
        <v>156</v>
      </c>
      <c r="C5" s="10">
        <v>1</v>
      </c>
      <c r="D5" s="94"/>
      <c r="E5" s="99">
        <f t="shared" si="0"/>
        <v>0</v>
      </c>
      <c r="F5" s="10">
        <v>12</v>
      </c>
      <c r="G5" s="100">
        <f t="shared" si="1"/>
        <v>0</v>
      </c>
    </row>
    <row r="6" spans="2:7" ht="79.5" customHeight="1" x14ac:dyDescent="0.2">
      <c r="B6" s="6" t="s">
        <v>150</v>
      </c>
      <c r="C6" s="10">
        <v>1</v>
      </c>
      <c r="D6" s="94"/>
      <c r="E6" s="99">
        <f t="shared" si="0"/>
        <v>0</v>
      </c>
      <c r="F6" s="10">
        <v>12</v>
      </c>
      <c r="G6" s="100">
        <f t="shared" si="1"/>
        <v>0</v>
      </c>
    </row>
    <row r="7" spans="2:7" ht="65.25" customHeight="1" x14ac:dyDescent="0.2">
      <c r="B7" s="6" t="s">
        <v>167</v>
      </c>
      <c r="C7" s="10">
        <v>1</v>
      </c>
      <c r="D7" s="94"/>
      <c r="E7" s="99">
        <f t="shared" si="0"/>
        <v>0</v>
      </c>
      <c r="F7" s="10">
        <v>12</v>
      </c>
      <c r="G7" s="100">
        <f t="shared" si="1"/>
        <v>0</v>
      </c>
    </row>
    <row r="8" spans="2:7" ht="64.5" customHeight="1" x14ac:dyDescent="0.2">
      <c r="B8" s="6" t="s">
        <v>151</v>
      </c>
      <c r="C8" s="10">
        <v>4</v>
      </c>
      <c r="D8" s="94"/>
      <c r="E8" s="99">
        <f t="shared" si="0"/>
        <v>0</v>
      </c>
      <c r="F8" s="10">
        <v>12</v>
      </c>
      <c r="G8" s="100">
        <f t="shared" si="1"/>
        <v>0</v>
      </c>
    </row>
    <row r="9" spans="2:7" ht="40.5" customHeight="1" x14ac:dyDescent="0.2">
      <c r="B9" s="6" t="s">
        <v>152</v>
      </c>
      <c r="C9" s="10">
        <v>4</v>
      </c>
      <c r="D9" s="94"/>
      <c r="E9" s="99">
        <f t="shared" si="0"/>
        <v>0</v>
      </c>
      <c r="F9" s="10">
        <v>12</v>
      </c>
      <c r="G9" s="100">
        <f t="shared" si="1"/>
        <v>0</v>
      </c>
    </row>
    <row r="10" spans="2:7" ht="63" customHeight="1" x14ac:dyDescent="0.2">
      <c r="B10" s="6" t="s">
        <v>155</v>
      </c>
      <c r="C10" s="10">
        <v>2</v>
      </c>
      <c r="D10" s="94"/>
      <c r="E10" s="99">
        <f t="shared" si="0"/>
        <v>0</v>
      </c>
      <c r="F10" s="10">
        <v>12</v>
      </c>
      <c r="G10" s="100">
        <f>ROUND(E10/F10,2)</f>
        <v>0</v>
      </c>
    </row>
    <row r="11" spans="2:7" ht="25.5" customHeight="1" x14ac:dyDescent="0.2">
      <c r="B11" s="6" t="s">
        <v>153</v>
      </c>
      <c r="C11" s="10">
        <v>8</v>
      </c>
      <c r="D11" s="94"/>
      <c r="E11" s="99">
        <f t="shared" si="0"/>
        <v>0</v>
      </c>
      <c r="F11" s="10">
        <v>12</v>
      </c>
      <c r="G11" s="100">
        <f t="shared" si="1"/>
        <v>0</v>
      </c>
    </row>
    <row r="12" spans="2:7" ht="16.5" customHeight="1" x14ac:dyDescent="0.2">
      <c r="B12" s="6" t="s">
        <v>154</v>
      </c>
      <c r="C12" s="10">
        <v>3</v>
      </c>
      <c r="D12" s="94"/>
      <c r="E12" s="99">
        <f t="shared" si="0"/>
        <v>0</v>
      </c>
      <c r="F12" s="10">
        <v>12</v>
      </c>
      <c r="G12" s="100">
        <f t="shared" si="1"/>
        <v>0</v>
      </c>
    </row>
    <row r="13" spans="2:7" ht="25.5" customHeight="1" x14ac:dyDescent="0.2">
      <c r="B13" s="230" t="s">
        <v>113</v>
      </c>
      <c r="C13" s="230"/>
      <c r="D13" s="230"/>
      <c r="E13" s="230"/>
      <c r="F13" s="230"/>
      <c r="G13" s="98">
        <f>SUM(G3:G12)</f>
        <v>0</v>
      </c>
    </row>
    <row r="14" spans="2:7" x14ac:dyDescent="0.2">
      <c r="D14" s="226" t="s">
        <v>105</v>
      </c>
      <c r="E14" s="226"/>
      <c r="F14" s="95"/>
      <c r="G14" s="98">
        <f>F14*$G$13</f>
        <v>0</v>
      </c>
    </row>
    <row r="15" spans="2:7" x14ac:dyDescent="0.2">
      <c r="D15" s="226" t="s">
        <v>106</v>
      </c>
      <c r="E15" s="226"/>
      <c r="F15" s="95"/>
      <c r="G15" s="98">
        <f>F15*$G$13</f>
        <v>0</v>
      </c>
    </row>
    <row r="16" spans="2:7" ht="12.75" customHeight="1" x14ac:dyDescent="0.2">
      <c r="B16" s="231" t="s">
        <v>111</v>
      </c>
      <c r="C16" s="231"/>
      <c r="D16" s="231"/>
      <c r="E16" s="231"/>
      <c r="F16" s="231"/>
      <c r="G16" s="98">
        <f>SUM(G13:G15)</f>
        <v>0</v>
      </c>
    </row>
    <row r="17" spans="2:7" ht="12.75" customHeight="1" thickBot="1" x14ac:dyDescent="0.25">
      <c r="B17" s="226" t="s">
        <v>139</v>
      </c>
      <c r="C17" s="226"/>
      <c r="D17" s="226"/>
      <c r="E17" s="226"/>
      <c r="F17" s="95"/>
      <c r="G17" s="97">
        <f>((G16)*F17)/(100%-F17)</f>
        <v>0</v>
      </c>
    </row>
    <row r="18" spans="2:7" ht="29.25" customHeight="1" thickBot="1" x14ac:dyDescent="0.25">
      <c r="B18" s="226" t="s">
        <v>110</v>
      </c>
      <c r="C18" s="226"/>
      <c r="D18" s="226"/>
      <c r="E18" s="226"/>
      <c r="F18" s="226"/>
      <c r="G18" s="96">
        <f>G17+G16</f>
        <v>0</v>
      </c>
    </row>
    <row r="20" spans="2:7" ht="12.75" customHeight="1" x14ac:dyDescent="0.2"/>
  </sheetData>
  <sheetProtection algorithmName="SHA-512" hashValue="wrkmN8Wbl6HiTdM7EE9mLl8lREM0VwwK624Uac6OmnajHFWJC0KvMXm7wShCw/TrPDVouhtJiI54DEci3aykvw==" saltValue="TRxA8pCcwxZrI7LYvVvenQ==" spinCount="100000" sheet="1" objects="1" scenarios="1"/>
  <sortState xmlns:xlrd2="http://schemas.microsoft.com/office/spreadsheetml/2017/richdata2" ref="B3:C20">
    <sortCondition ref="B3:B20"/>
  </sortState>
  <mergeCells count="7">
    <mergeCell ref="B18:F18"/>
    <mergeCell ref="B1:G1"/>
    <mergeCell ref="B13:F13"/>
    <mergeCell ref="D14:E14"/>
    <mergeCell ref="D15:E15"/>
    <mergeCell ref="B17:E17"/>
    <mergeCell ref="B16:F16"/>
  </mergeCells>
  <pageMargins left="0.19685039370078741" right="0.19685039370078741" top="0.19685039370078741" bottom="0.19685039370078741" header="0.19685039370078741" footer="0.19685039370078741"/>
  <pageSetup paperSize="9" scale="72" fitToHeight="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1:G8"/>
  <sheetViews>
    <sheetView zoomScale="110" zoomScaleNormal="100" workbookViewId="0">
      <selection activeCell="B34" sqref="B34"/>
    </sheetView>
  </sheetViews>
  <sheetFormatPr defaultColWidth="12.5703125" defaultRowHeight="12.75" x14ac:dyDescent="0.2"/>
  <cols>
    <col min="1" max="1" width="5.5703125" style="3" customWidth="1"/>
    <col min="2" max="2" width="51.28515625" style="3" customWidth="1"/>
    <col min="3" max="3" width="12.5703125" style="4"/>
    <col min="4" max="4" width="17.7109375" style="3" customWidth="1"/>
    <col min="5" max="5" width="20.140625" style="3" customWidth="1"/>
    <col min="6" max="16384" width="12.5703125" style="3"/>
  </cols>
  <sheetData>
    <row r="1" spans="2:7" ht="39.75" customHeight="1" thickBot="1" x14ac:dyDescent="0.25">
      <c r="B1" s="227" t="s">
        <v>142</v>
      </c>
      <c r="C1" s="228"/>
      <c r="D1" s="228"/>
      <c r="E1" s="229"/>
    </row>
    <row r="2" spans="2:7" ht="38.25" x14ac:dyDescent="0.2">
      <c r="B2" s="12" t="s">
        <v>114</v>
      </c>
      <c r="C2" s="12" t="s">
        <v>115</v>
      </c>
      <c r="D2" s="12" t="s">
        <v>140</v>
      </c>
      <c r="E2" s="12" t="s">
        <v>141</v>
      </c>
    </row>
    <row r="3" spans="2:7" ht="15" customHeight="1" x14ac:dyDescent="0.2">
      <c r="B3" s="6" t="s">
        <v>118</v>
      </c>
      <c r="C3" s="5">
        <v>10</v>
      </c>
      <c r="D3" s="7">
        <f>Servente!L90</f>
        <v>0</v>
      </c>
      <c r="E3" s="7">
        <f>D3*C3</f>
        <v>0</v>
      </c>
    </row>
    <row r="4" spans="2:7" ht="15" customHeight="1" x14ac:dyDescent="0.2">
      <c r="B4" s="6" t="s">
        <v>119</v>
      </c>
      <c r="C4" s="5">
        <v>1</v>
      </c>
      <c r="D4" s="7">
        <f>'Servente cumulação copeira'!L93</f>
        <v>0</v>
      </c>
      <c r="E4" s="7">
        <f>D4*C4</f>
        <v>0</v>
      </c>
      <c r="G4" s="8"/>
    </row>
    <row r="5" spans="2:7" ht="15" customHeight="1" x14ac:dyDescent="0.2">
      <c r="B5" s="6" t="s">
        <v>120</v>
      </c>
      <c r="C5" s="5">
        <v>1</v>
      </c>
      <c r="D5" s="7">
        <f>Encarregado!L112</f>
        <v>0</v>
      </c>
      <c r="E5" s="7">
        <f>D5*C5</f>
        <v>0</v>
      </c>
      <c r="G5" s="8"/>
    </row>
    <row r="6" spans="2:7" ht="15" customHeight="1" thickBot="1" x14ac:dyDescent="0.25">
      <c r="B6" s="232" t="s">
        <v>116</v>
      </c>
      <c r="C6" s="232"/>
      <c r="D6" s="232"/>
      <c r="E6" s="15">
        <f>'equipamentos de limpeza e outro'!G18</f>
        <v>0</v>
      </c>
    </row>
    <row r="7" spans="2:7" ht="26.25" customHeight="1" thickBot="1" x14ac:dyDescent="0.25">
      <c r="B7" s="225" t="s">
        <v>117</v>
      </c>
      <c r="C7" s="225"/>
      <c r="D7" s="187"/>
      <c r="E7" s="11">
        <f>TRUNC(SUM(E3:E6),2)</f>
        <v>0</v>
      </c>
    </row>
    <row r="8" spans="2:7" ht="27" customHeight="1" thickBot="1" x14ac:dyDescent="0.25">
      <c r="B8" s="225" t="s">
        <v>169</v>
      </c>
      <c r="C8" s="225"/>
      <c r="D8" s="187"/>
      <c r="E8" s="11">
        <f>E7*12</f>
        <v>0</v>
      </c>
    </row>
  </sheetData>
  <sheetProtection algorithmName="SHA-512" hashValue="E17JldbUG0L2OslMXzlD3OGVYuDtsI+yygtFlRcXwJsPMkZrtmRTlDs5fhs0QJ4EbynhjSFmtpL2CR0+6dE61A==" saltValue="M1SDM/obuhVU85Y7P/Wn4Q==" spinCount="100000" sheet="1" objects="1" scenarios="1"/>
  <mergeCells count="4">
    <mergeCell ref="B7:D7"/>
    <mergeCell ref="B6:D6"/>
    <mergeCell ref="B1:E1"/>
    <mergeCell ref="B8:D8"/>
  </mergeCells>
  <pageMargins left="0.19685039370078741" right="0.19685039370078741" top="0.19685039370078741" bottom="0.19685039370078741" header="0.19685039370078741" footer="0.19685039370078741"/>
  <pageSetup paperSize="9" scale="9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9ED18-C7CE-4B2B-98F5-2E22420D15FD}">
  <dimension ref="C5:Y17"/>
  <sheetViews>
    <sheetView topLeftCell="H1" workbookViewId="0">
      <selection activeCell="O5" sqref="O5"/>
    </sheetView>
  </sheetViews>
  <sheetFormatPr defaultRowHeight="12.75" x14ac:dyDescent="0.2"/>
  <cols>
    <col min="5" max="5" width="33.28515625" customWidth="1"/>
    <col min="7" max="7" width="20" style="19" customWidth="1"/>
    <col min="8" max="8" width="20" style="22" customWidth="1"/>
    <col min="9" max="9" width="26.28515625" customWidth="1"/>
    <col min="13" max="13" width="71.140625" customWidth="1"/>
    <col min="14" max="14" width="14.5703125" customWidth="1"/>
    <col min="15" max="15" width="14.7109375" customWidth="1"/>
    <col min="16" max="16" width="32.5703125" style="23" customWidth="1"/>
    <col min="18" max="18" width="32.7109375" customWidth="1"/>
  </cols>
  <sheetData>
    <row r="5" spans="3:25" ht="58.5" customHeight="1" x14ac:dyDescent="0.2">
      <c r="C5" s="193" t="s">
        <v>157</v>
      </c>
      <c r="D5" s="194"/>
      <c r="E5" s="195"/>
      <c r="F5" s="9">
        <v>3</v>
      </c>
      <c r="G5" s="17">
        <v>77.900000000000006</v>
      </c>
      <c r="H5" s="20"/>
      <c r="I5" s="233" t="s">
        <v>187</v>
      </c>
      <c r="J5" s="233"/>
      <c r="K5" s="234"/>
      <c r="L5" s="16"/>
      <c r="M5" s="13" t="s">
        <v>148</v>
      </c>
      <c r="N5" s="10">
        <v>2</v>
      </c>
      <c r="O5" s="14">
        <v>454</v>
      </c>
      <c r="P5" s="237" t="s">
        <v>188</v>
      </c>
      <c r="Q5" s="238"/>
      <c r="R5" s="238"/>
    </row>
    <row r="6" spans="3:25" ht="104.25" customHeight="1" x14ac:dyDescent="0.2">
      <c r="C6" s="196" t="s">
        <v>158</v>
      </c>
      <c r="D6" s="197"/>
      <c r="E6" s="198"/>
      <c r="F6" s="9">
        <v>4</v>
      </c>
      <c r="G6" s="17">
        <v>41.9</v>
      </c>
      <c r="H6" s="20"/>
      <c r="I6" s="235" t="s">
        <v>177</v>
      </c>
      <c r="J6" s="233"/>
      <c r="K6" s="234"/>
      <c r="L6" s="16"/>
      <c r="M6" s="6" t="s">
        <v>149</v>
      </c>
      <c r="N6" s="10">
        <v>2</v>
      </c>
      <c r="O6" s="14">
        <v>171</v>
      </c>
      <c r="P6" s="237" t="s">
        <v>189</v>
      </c>
      <c r="Q6" s="238"/>
      <c r="R6" s="238"/>
    </row>
    <row r="7" spans="3:25" ht="66.75" customHeight="1" x14ac:dyDescent="0.2">
      <c r="C7" s="196" t="s">
        <v>159</v>
      </c>
      <c r="D7" s="197"/>
      <c r="E7" s="198"/>
      <c r="F7" s="9">
        <v>1</v>
      </c>
      <c r="G7" s="17">
        <v>199</v>
      </c>
      <c r="H7" s="20"/>
      <c r="I7" s="236" t="s">
        <v>179</v>
      </c>
      <c r="J7" s="233"/>
      <c r="K7" s="234"/>
      <c r="L7" s="16"/>
      <c r="M7" s="6" t="s">
        <v>156</v>
      </c>
      <c r="N7" s="10">
        <v>1</v>
      </c>
      <c r="O7" s="14">
        <v>708.09</v>
      </c>
      <c r="P7" s="235" t="s">
        <v>196</v>
      </c>
      <c r="Q7" s="233"/>
      <c r="R7" s="233"/>
      <c r="S7" s="233"/>
      <c r="T7" s="233"/>
      <c r="U7" s="233"/>
      <c r="V7" s="233"/>
      <c r="W7" s="233"/>
      <c r="X7" s="233"/>
      <c r="Y7" s="233"/>
    </row>
    <row r="8" spans="3:25" ht="63.75" x14ac:dyDescent="0.2">
      <c r="C8" s="187" t="s">
        <v>160</v>
      </c>
      <c r="D8" s="188"/>
      <c r="E8" s="189"/>
      <c r="F8" s="9">
        <v>1</v>
      </c>
      <c r="G8" s="17">
        <v>25</v>
      </c>
      <c r="H8" s="20"/>
      <c r="I8" s="235" t="s">
        <v>174</v>
      </c>
      <c r="J8" s="233"/>
      <c r="K8" s="234"/>
      <c r="L8" s="16"/>
      <c r="M8" s="6" t="s">
        <v>150</v>
      </c>
      <c r="N8" s="10">
        <v>2</v>
      </c>
      <c r="O8" s="14">
        <v>363</v>
      </c>
      <c r="P8" s="235" t="s">
        <v>190</v>
      </c>
      <c r="Q8" s="233"/>
      <c r="R8" s="233"/>
    </row>
    <row r="9" spans="3:25" ht="51" x14ac:dyDescent="0.2">
      <c r="C9" s="187" t="s">
        <v>161</v>
      </c>
      <c r="D9" s="188"/>
      <c r="E9" s="189"/>
      <c r="F9" s="9">
        <v>1</v>
      </c>
      <c r="G9" s="17">
        <v>91.05</v>
      </c>
      <c r="H9" s="20"/>
      <c r="I9" s="235" t="s">
        <v>178</v>
      </c>
      <c r="J9" s="233"/>
      <c r="K9" s="234"/>
      <c r="L9" s="16"/>
      <c r="M9" s="6" t="s">
        <v>167</v>
      </c>
      <c r="N9" s="10">
        <v>2</v>
      </c>
      <c r="O9" s="14">
        <v>1711.09</v>
      </c>
      <c r="P9" s="237" t="s">
        <v>191</v>
      </c>
      <c r="Q9" s="238"/>
      <c r="R9" s="238"/>
    </row>
    <row r="10" spans="3:25" ht="51" x14ac:dyDescent="0.2">
      <c r="C10" s="187" t="s">
        <v>162</v>
      </c>
      <c r="D10" s="188"/>
      <c r="E10" s="189"/>
      <c r="F10" s="9">
        <v>1</v>
      </c>
      <c r="G10" s="17">
        <v>65.5</v>
      </c>
      <c r="H10" s="20"/>
      <c r="I10" s="235" t="s">
        <v>180</v>
      </c>
      <c r="J10" s="233"/>
      <c r="K10" s="234"/>
      <c r="L10" s="16"/>
      <c r="M10" s="6" t="s">
        <v>151</v>
      </c>
      <c r="N10" s="10">
        <v>4</v>
      </c>
      <c r="O10" s="14">
        <v>2489.9</v>
      </c>
      <c r="P10" s="237" t="s">
        <v>192</v>
      </c>
      <c r="Q10" s="238"/>
      <c r="R10" s="238"/>
    </row>
    <row r="11" spans="3:25" ht="62.25" customHeight="1" x14ac:dyDescent="0.2">
      <c r="C11" s="187" t="s">
        <v>163</v>
      </c>
      <c r="D11" s="188"/>
      <c r="E11" s="189"/>
      <c r="F11" s="9">
        <v>28</v>
      </c>
      <c r="G11" s="17">
        <v>5.92</v>
      </c>
      <c r="H11" s="20"/>
      <c r="I11" s="235" t="s">
        <v>181</v>
      </c>
      <c r="J11" s="233"/>
      <c r="K11" s="234"/>
      <c r="L11" s="16"/>
      <c r="M11" s="13" t="s">
        <v>152</v>
      </c>
      <c r="N11" s="10">
        <v>4</v>
      </c>
      <c r="O11" s="14">
        <v>182.43</v>
      </c>
      <c r="P11" s="241" t="s">
        <v>173</v>
      </c>
      <c r="Q11" s="238"/>
      <c r="R11" s="238"/>
    </row>
    <row r="12" spans="3:25" ht="72.75" customHeight="1" x14ac:dyDescent="0.2">
      <c r="C12" s="187" t="s">
        <v>164</v>
      </c>
      <c r="D12" s="188"/>
      <c r="E12" s="189"/>
      <c r="F12" s="9">
        <v>15</v>
      </c>
      <c r="G12" s="17">
        <v>5.92</v>
      </c>
      <c r="H12" s="20"/>
      <c r="I12" s="235" t="s">
        <v>181</v>
      </c>
      <c r="J12" s="233"/>
      <c r="K12" s="234"/>
      <c r="L12" s="16"/>
      <c r="M12" s="6" t="s">
        <v>155</v>
      </c>
      <c r="N12" s="10">
        <v>4</v>
      </c>
      <c r="O12" s="14">
        <v>170.62</v>
      </c>
      <c r="P12" s="237" t="s">
        <v>193</v>
      </c>
      <c r="Q12" s="238"/>
      <c r="R12" s="238"/>
    </row>
    <row r="13" spans="3:25" ht="63.75" customHeight="1" x14ac:dyDescent="0.2">
      <c r="C13" s="187" t="s">
        <v>166</v>
      </c>
      <c r="D13" s="188"/>
      <c r="E13" s="189"/>
      <c r="F13" s="9">
        <v>530</v>
      </c>
      <c r="G13" s="17">
        <f>10.2/100</f>
        <v>0.10199999999999999</v>
      </c>
      <c r="H13" s="20"/>
      <c r="I13" s="235" t="s">
        <v>182</v>
      </c>
      <c r="J13" s="233"/>
      <c r="K13" s="234"/>
      <c r="L13" s="16"/>
      <c r="M13" s="6" t="s">
        <v>153</v>
      </c>
      <c r="N13" s="10">
        <v>8</v>
      </c>
      <c r="O13" s="14">
        <v>48.99</v>
      </c>
      <c r="P13" s="237" t="s">
        <v>194</v>
      </c>
      <c r="Q13" s="238"/>
      <c r="R13" s="238"/>
    </row>
    <row r="14" spans="3:25" ht="54.75" customHeight="1" x14ac:dyDescent="0.2">
      <c r="C14" s="225" t="s">
        <v>170</v>
      </c>
      <c r="D14" s="225"/>
      <c r="E14" s="225"/>
      <c r="F14" s="1"/>
      <c r="G14" s="18">
        <v>8</v>
      </c>
      <c r="H14" s="21"/>
      <c r="I14" s="235" t="s">
        <v>183</v>
      </c>
      <c r="J14" s="233"/>
      <c r="K14" s="234"/>
      <c r="L14" s="16"/>
      <c r="M14" s="6" t="s">
        <v>154</v>
      </c>
      <c r="N14" s="10">
        <v>3</v>
      </c>
      <c r="O14" s="14">
        <v>24.61</v>
      </c>
      <c r="P14" s="239" t="s">
        <v>195</v>
      </c>
      <c r="Q14" s="240"/>
      <c r="R14" s="240"/>
    </row>
    <row r="15" spans="3:25" ht="96.75" customHeight="1" x14ac:dyDescent="0.2">
      <c r="C15" s="225" t="s">
        <v>171</v>
      </c>
      <c r="D15" s="225"/>
      <c r="E15" s="225"/>
      <c r="F15" s="1"/>
      <c r="G15" s="18">
        <v>49.99</v>
      </c>
      <c r="H15" s="21"/>
      <c r="I15" s="235" t="s">
        <v>184</v>
      </c>
      <c r="J15" s="233"/>
      <c r="K15" s="233"/>
      <c r="L15" s="4"/>
    </row>
    <row r="16" spans="3:25" ht="58.5" customHeight="1" x14ac:dyDescent="0.2">
      <c r="C16" s="225" t="s">
        <v>172</v>
      </c>
      <c r="D16" s="225"/>
      <c r="E16" s="225"/>
      <c r="F16" s="1"/>
      <c r="G16" s="18">
        <v>21</v>
      </c>
      <c r="H16" s="21"/>
      <c r="I16" s="235" t="s">
        <v>186</v>
      </c>
      <c r="J16" s="233"/>
      <c r="K16" s="233"/>
      <c r="L16" s="4"/>
    </row>
    <row r="17" spans="3:12" ht="56.25" customHeight="1" x14ac:dyDescent="0.2">
      <c r="C17" s="225" t="s">
        <v>165</v>
      </c>
      <c r="D17" s="225"/>
      <c r="E17" s="225"/>
      <c r="F17" s="1"/>
      <c r="G17" s="18">
        <v>49.16</v>
      </c>
      <c r="H17" s="21"/>
      <c r="I17" s="235" t="s">
        <v>185</v>
      </c>
      <c r="J17" s="233"/>
      <c r="K17" s="233"/>
      <c r="L17" s="4"/>
    </row>
  </sheetData>
  <mergeCells count="37">
    <mergeCell ref="P14:R14"/>
    <mergeCell ref="P9:R9"/>
    <mergeCell ref="P10:R10"/>
    <mergeCell ref="P11:R11"/>
    <mergeCell ref="P12:R12"/>
    <mergeCell ref="P13:R13"/>
    <mergeCell ref="P5:R5"/>
    <mergeCell ref="P6:R6"/>
    <mergeCell ref="P7:R7"/>
    <mergeCell ref="P8:R8"/>
    <mergeCell ref="S7:Y7"/>
    <mergeCell ref="C17:E17"/>
    <mergeCell ref="I17:K17"/>
    <mergeCell ref="I14:K14"/>
    <mergeCell ref="I15:K15"/>
    <mergeCell ref="I16:K16"/>
    <mergeCell ref="I9:K9"/>
    <mergeCell ref="I10:K10"/>
    <mergeCell ref="I11:K11"/>
    <mergeCell ref="I12:K12"/>
    <mergeCell ref="I13:K13"/>
    <mergeCell ref="I5:K5"/>
    <mergeCell ref="I6:K6"/>
    <mergeCell ref="I7:K7"/>
    <mergeCell ref="I8:K8"/>
    <mergeCell ref="C16:E16"/>
    <mergeCell ref="C5:E5"/>
    <mergeCell ref="C6:E6"/>
    <mergeCell ref="C7:E7"/>
    <mergeCell ref="C8:E8"/>
    <mergeCell ref="C9:E9"/>
    <mergeCell ref="C10:E10"/>
    <mergeCell ref="C11:E11"/>
    <mergeCell ref="C12:E12"/>
    <mergeCell ref="C13:E13"/>
    <mergeCell ref="C14:E14"/>
    <mergeCell ref="C15:E15"/>
  </mergeCells>
  <hyperlinks>
    <hyperlink ref="I6" r:id="rId1" xr:uid="{C806A10A-ED85-40D2-B1F0-C72FDFE7B380}"/>
    <hyperlink ref="I9" r:id="rId2" xr:uid="{0F18B9AF-4CBF-446B-AC3C-B17953DBC03B}"/>
    <hyperlink ref="I8" r:id="rId3" xr:uid="{F102CAC3-325C-43D6-AD7E-294F2BEA26A5}"/>
    <hyperlink ref="I10" r:id="rId4" xr:uid="{12A66E4B-E8B7-4C85-A1EA-0241CCD9FD63}"/>
    <hyperlink ref="I11" r:id="rId5" xr:uid="{86BA4C64-3F2C-4694-A911-BFB4DA998609}"/>
    <hyperlink ref="I13" r:id="rId6" xr:uid="{801F44A5-3061-414F-BACA-DDC74EA9B745}"/>
    <hyperlink ref="I14" r:id="rId7" xr:uid="{3CD0353D-247D-47CA-ABF3-2FEB662B9A1C}"/>
    <hyperlink ref="I15" r:id="rId8" xr:uid="{7281A919-EA6C-43C8-99DB-43E28B60903A}"/>
    <hyperlink ref="I17" r:id="rId9" xr:uid="{7CEA2042-7186-4B0D-A70F-AC00B635FE39}"/>
    <hyperlink ref="I16" r:id="rId10" xr:uid="{5F79B4B4-20E5-497D-8598-BF7146058320}"/>
    <hyperlink ref="P5" r:id="rId11" xr:uid="{18A60493-C40A-4ACD-8ACB-30D6A8EBD77E}"/>
    <hyperlink ref="P6" r:id="rId12" xr:uid="{145927B1-AA15-4D1D-A759-2740EDD1E69B}"/>
    <hyperlink ref="P8" r:id="rId13" xr:uid="{2601A817-02C4-4FA6-B404-C471F08914F3}"/>
    <hyperlink ref="P7" r:id="rId14" xr:uid="{385114AD-C3D2-4D3E-990F-1FDF71E5DFBD}"/>
    <hyperlink ref="P9" r:id="rId15" xr:uid="{9A849F9E-18D7-451A-8C44-AEC8B3F21432}"/>
    <hyperlink ref="P10" r:id="rId16" xr:uid="{DA4C3193-786E-4E5D-8337-C71E195DB92C}"/>
    <hyperlink ref="P12" r:id="rId17" xr:uid="{D4F2BF09-6330-4D88-9325-6CD6E796AF1D}"/>
    <hyperlink ref="P13" r:id="rId18" xr:uid="{562A9DFD-EAFE-4230-B6B9-A5FF7DC4926A}"/>
    <hyperlink ref="P14" r:id="rId19" xr:uid="{9C4A9A0E-3ACE-4968-950D-15622291E8F7}"/>
    <hyperlink ref="I12" r:id="rId20" xr:uid="{28BAFF7D-764B-47D7-9D6F-2E2A1C7C6378}"/>
  </hyperlinks>
  <pageMargins left="0.511811024" right="0.511811024" top="0.78740157499999996" bottom="0.78740157499999996" header="0.31496062000000002" footer="0.31496062000000002"/>
  <pageSetup paperSize="9" orientation="portrait" r:id="rId2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6</vt:i4>
      </vt:variant>
    </vt:vector>
  </HeadingPairs>
  <TitlesOfParts>
    <vt:vector size="6" baseType="lpstr">
      <vt:lpstr>Servente</vt:lpstr>
      <vt:lpstr>Servente cumulação copeira</vt:lpstr>
      <vt:lpstr>Encarregado</vt:lpstr>
      <vt:lpstr>equipamentos de limpeza e outro</vt:lpstr>
      <vt:lpstr>Valor final da proposta</vt:lpstr>
      <vt:lpstr>Planilha1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dc:creator>
  <cp:lastModifiedBy>licitacao2</cp:lastModifiedBy>
  <cp:lastPrinted>2026-06-11T10:44:54Z</cp:lastPrinted>
  <dcterms:created xsi:type="dcterms:W3CDTF">2010-12-08T17:56:29Z</dcterms:created>
  <dcterms:modified xsi:type="dcterms:W3CDTF">2026-07-15T17:06:18Z</dcterms:modified>
</cp:coreProperties>
</file>